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/>
  </bookViews>
  <sheets>
    <sheet name="State Match paid 6 2016" sheetId="1" r:id="rId1"/>
  </sheets>
  <externalReferences>
    <externalReference r:id="rId2"/>
    <externalReference r:id="rId3"/>
  </externalReferences>
  <definedNames>
    <definedName name="_Fill" hidden="1">'[2]2006SMATCHING'!#REF!</definedName>
    <definedName name="_xlnm.Print_Area" localSheetId="0">'State Match paid 6 2016'!$A$1:$L$92</definedName>
    <definedName name="_xlnm.Print_Titles" localSheetId="0">'State Match paid 6 2016'!$1:$3</definedName>
  </definedNames>
  <calcPr calcId="145621" fullCalcOnLoad="1"/>
</workbook>
</file>

<file path=xl/calcChain.xml><?xml version="1.0" encoding="utf-8"?>
<calcChain xmlns="http://schemas.openxmlformats.org/spreadsheetml/2006/main">
  <c r="I83" i="1" l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A45" i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9" i="1" s="1"/>
  <c r="I44" i="1"/>
  <c r="I40" i="1"/>
  <c r="I39" i="1"/>
  <c r="I38" i="1"/>
  <c r="L38" i="1" s="1"/>
  <c r="L37" i="1"/>
  <c r="I37" i="1"/>
  <c r="I36" i="1"/>
  <c r="L36" i="1" s="1"/>
  <c r="L35" i="1"/>
  <c r="I35" i="1"/>
  <c r="I34" i="1"/>
  <c r="I33" i="1"/>
  <c r="L33" i="1" s="1"/>
  <c r="I32" i="1"/>
  <c r="L32" i="1" s="1"/>
  <c r="I31" i="1"/>
  <c r="L31" i="1" s="1"/>
  <c r="I30" i="1"/>
  <c r="L30" i="1" s="1"/>
  <c r="L29" i="1"/>
  <c r="I29" i="1"/>
  <c r="I28" i="1"/>
  <c r="L28" i="1" s="1"/>
  <c r="L27" i="1"/>
  <c r="I27" i="1"/>
  <c r="I26" i="1"/>
  <c r="I25" i="1"/>
  <c r="L25" i="1" s="1"/>
  <c r="I24" i="1"/>
  <c r="L24" i="1" s="1"/>
  <c r="I23" i="1"/>
  <c r="L23" i="1" s="1"/>
  <c r="I22" i="1"/>
  <c r="L22" i="1" s="1"/>
  <c r="L21" i="1"/>
  <c r="I21" i="1"/>
  <c r="I20" i="1"/>
  <c r="L20" i="1" s="1"/>
  <c r="L19" i="1"/>
  <c r="I19" i="1"/>
  <c r="I18" i="1"/>
  <c r="I17" i="1"/>
  <c r="L17" i="1" s="1"/>
  <c r="I16" i="1"/>
  <c r="L16" i="1" s="1"/>
  <c r="I15" i="1"/>
  <c r="L15" i="1" s="1"/>
  <c r="I14" i="1"/>
  <c r="L14" i="1" s="1"/>
  <c r="L13" i="1"/>
  <c r="I13" i="1"/>
  <c r="I12" i="1"/>
  <c r="L12" i="1" s="1"/>
  <c r="L11" i="1"/>
  <c r="I11" i="1"/>
  <c r="I10" i="1"/>
  <c r="I9" i="1"/>
  <c r="L9" i="1" s="1"/>
  <c r="I8" i="1"/>
  <c r="L8" i="1" s="1"/>
  <c r="I7" i="1"/>
  <c r="L7" i="1" s="1"/>
  <c r="I6" i="1"/>
  <c r="L6" i="1" s="1"/>
  <c r="A6" i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H41" i="1" s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4" i="1" s="1"/>
  <c r="I5" i="1"/>
  <c r="I41" i="1" l="1"/>
  <c r="I86" i="1" s="1"/>
  <c r="I65" i="1"/>
  <c r="I84" i="1"/>
  <c r="L10" i="1"/>
  <c r="L18" i="1"/>
  <c r="L26" i="1"/>
  <c r="L34" i="1"/>
  <c r="A70" i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K45" i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L44" i="1"/>
  <c r="L39" i="1"/>
  <c r="L5" i="1"/>
  <c r="L40" i="1"/>
  <c r="I89" i="1"/>
  <c r="L49" i="1" l="1"/>
  <c r="L56" i="1"/>
  <c r="L57" i="1"/>
  <c r="L54" i="1"/>
  <c r="L58" i="1"/>
  <c r="L45" i="1"/>
  <c r="L55" i="1"/>
  <c r="K69" i="1"/>
  <c r="K63" i="1"/>
  <c r="H84" i="1"/>
  <c r="H89" i="1" s="1"/>
  <c r="L51" i="1"/>
  <c r="L50" i="1"/>
  <c r="L52" i="1"/>
  <c r="L62" i="1"/>
  <c r="L60" i="1"/>
  <c r="L41" i="1"/>
  <c r="L61" i="1"/>
  <c r="L59" i="1"/>
  <c r="L53" i="1"/>
  <c r="L47" i="1"/>
  <c r="L46" i="1"/>
  <c r="L48" i="1"/>
  <c r="K76" i="1" l="1"/>
  <c r="K70" i="1"/>
  <c r="L69" i="1"/>
  <c r="K64" i="1"/>
  <c r="L64" i="1" s="1"/>
  <c r="L63" i="1"/>
  <c r="L65" i="1" s="1"/>
  <c r="K77" i="1" l="1"/>
  <c r="L77" i="1" s="1"/>
  <c r="K71" i="1"/>
  <c r="L70" i="1"/>
  <c r="K83" i="1"/>
  <c r="L83" i="1" s="1"/>
  <c r="K82" i="1"/>
  <c r="L82" i="1" s="1"/>
  <c r="L76" i="1"/>
  <c r="K78" i="1" l="1"/>
  <c r="L78" i="1" s="1"/>
  <c r="K72" i="1"/>
  <c r="L71" i="1"/>
  <c r="K73" i="1" l="1"/>
  <c r="L72" i="1"/>
  <c r="K79" i="1" l="1"/>
  <c r="L79" i="1" s="1"/>
  <c r="K74" i="1"/>
  <c r="L73" i="1"/>
  <c r="K80" i="1" l="1"/>
  <c r="L80" i="1" s="1"/>
  <c r="K75" i="1"/>
  <c r="L74" i="1"/>
  <c r="K81" i="1" l="1"/>
  <c r="L81" i="1" s="1"/>
  <c r="L75" i="1"/>
  <c r="L84" i="1" l="1"/>
  <c r="L86" i="1" l="1"/>
  <c r="L89" i="1" s="1"/>
</calcChain>
</file>

<file path=xl/sharedStrings.xml><?xml version="1.0" encoding="utf-8"?>
<sst xmlns="http://schemas.openxmlformats.org/spreadsheetml/2006/main" count="107" uniqueCount="91">
  <si>
    <t>STATE MATCHING FUNDS WORKSHEET</t>
  </si>
  <si>
    <t>SPONSOR#</t>
  </si>
  <si>
    <t>CITY/TOWN/SCHOOL</t>
  </si>
  <si>
    <t>LUNCHES</t>
  </si>
  <si>
    <t>RATE</t>
  </si>
  <si>
    <t>AMOUNT</t>
  </si>
  <si>
    <t>01190</t>
  </si>
  <si>
    <t>BARRINGTON PUBLIC SCHOOLS</t>
  </si>
  <si>
    <t>BRISTOL/WARREN REGIONAL SCHOOL DEPARTMENT</t>
  </si>
  <si>
    <t>03190</t>
  </si>
  <si>
    <t>BURRILLVILLE SCHOOL DEPARTMENT</t>
  </si>
  <si>
    <t>04190</t>
  </si>
  <si>
    <t xml:space="preserve">CENTRAL FALLS SCHOOL DEPARTMENT </t>
  </si>
  <si>
    <t>CHARIHO REGIONAL SCHOOL DEPARTMENT</t>
  </si>
  <si>
    <t>06190</t>
  </si>
  <si>
    <t>COVENTRY PUBLIC SCHOOLS</t>
  </si>
  <si>
    <t>07190</t>
  </si>
  <si>
    <t>CRANSTON SCHOOL DEPARTMENT</t>
  </si>
  <si>
    <t>08190</t>
  </si>
  <si>
    <t>CUMBERLAND SCHOOL DEPARTMENT</t>
  </si>
  <si>
    <t>09190</t>
  </si>
  <si>
    <t>EAST GREENWICH SCHOOLS</t>
  </si>
  <si>
    <t>EAST PROVIDENCE SCHOOL DEPARTMENT</t>
  </si>
  <si>
    <t>EXETER-W. GREENWICH REGIONAL SCHOOL DEPARTMENT</t>
  </si>
  <si>
    <t>FOSTER SCHOOL DEPARTMENT</t>
  </si>
  <si>
    <t>FOSTER/GLOCESTER SCHOOL DEPARTMENT</t>
  </si>
  <si>
    <t>GLOCESTER PUBLIC SCHOOLS</t>
  </si>
  <si>
    <t>JAMESTOWN SCHOOL DEPARTMENT</t>
  </si>
  <si>
    <t>JOHNSTON SCHOOL DEPARTMENT</t>
  </si>
  <si>
    <t>LINCOLN SCHOOL DEPARTMENT</t>
  </si>
  <si>
    <t>LITTLE COMPTON SCHOOL DEPARTMENT</t>
  </si>
  <si>
    <t>MIDDLETOWN PUBLIC SCHOOLS</t>
  </si>
  <si>
    <t>NARRAGANSETT SCHOOL DEPARTMENT</t>
  </si>
  <si>
    <t>NEWPORT PUBLIC SCHOOLS</t>
  </si>
  <si>
    <t>NEW SHOREHAM SCHOOL DEPARTMENT</t>
  </si>
  <si>
    <t>NORTH KINGSTOWN SCHOOL DEPARTMENT</t>
  </si>
  <si>
    <t>NORTH PROVIDENCE SCHOOL DEPARTMENT</t>
  </si>
  <si>
    <t>NORTH SMITHFIELD SCHOOL DEPARTMENT</t>
  </si>
  <si>
    <t>PAWTUCKET SCHOOL DEPARTMENT</t>
  </si>
  <si>
    <t>PORTSMOUTH SCHOOL DEPARTMENT</t>
  </si>
  <si>
    <t>PROVIDENCE SCHOOL DEPARTMENT</t>
  </si>
  <si>
    <t>SCITUATE SCHOOL DEPARTMENT</t>
  </si>
  <si>
    <t>SMITHFIELD SCHOOL DEPARTMENT</t>
  </si>
  <si>
    <t>SOUTH KINGSTOWN SCHOOL DEPARTMENT</t>
  </si>
  <si>
    <t>TIVERTON SCHOOL DEPARTMENT</t>
  </si>
  <si>
    <t>WARWICK SCHOOL DEPARTMENT</t>
  </si>
  <si>
    <t>WESTERLY PUBLIC SCHOOLS</t>
  </si>
  <si>
    <t>WEST WARWICK SCHOOL DEPARTMENT</t>
  </si>
  <si>
    <t>WOONSOCKET SCHOOL DEPARTMENT</t>
  </si>
  <si>
    <t>Subtotal</t>
  </si>
  <si>
    <t>c</t>
  </si>
  <si>
    <t>07802</t>
  </si>
  <si>
    <t>ACCESSPOINT RI</t>
  </si>
  <si>
    <t>MEETING STREET CENTER</t>
  </si>
  <si>
    <t>EMMA P. BRADLEY HOSPITAL/BRADLEY SCHOOL</t>
  </si>
  <si>
    <t>ST. ROCCO SCHOOL</t>
  </si>
  <si>
    <t>WM. M. DAVIES, JR. CAREER-TECHNICAL</t>
  </si>
  <si>
    <t>BLACKSTONE ACADEMY CHART. SCHOOL</t>
  </si>
  <si>
    <t>INTERNATIONAL CHARTER</t>
  </si>
  <si>
    <t>BISHOP MCVINNEY REG.</t>
  </si>
  <si>
    <t>THE GRODEN CENTER, INC.</t>
  </si>
  <si>
    <t>RHODE ISLAND COLLEGE/H.BARNARD</t>
  </si>
  <si>
    <t>THE HOPE ACADEMY</t>
  </si>
  <si>
    <t>METROPLITAN REG.CAREER &amp; TECH.</t>
  </si>
  <si>
    <t>FAMILY SERVICE, INC.</t>
  </si>
  <si>
    <t>THE PROVIDENCE CENTER, INC.</t>
  </si>
  <si>
    <t>THE KENT CRT. FOR HUMAN AND ORG. DEV.</t>
  </si>
  <si>
    <t>THE J.ARTHUR TRUDEAU CTR.</t>
  </si>
  <si>
    <t>KINGSTON HILL ACADEMY</t>
  </si>
  <si>
    <t>WEST BAY COLLABORATIVE</t>
  </si>
  <si>
    <t>BEACON CHARTER SCHOOL</t>
  </si>
  <si>
    <t>OUR LADY OF MT. CARMEL</t>
  </si>
  <si>
    <t>THE GREENE SCHOOL</t>
  </si>
  <si>
    <t>03801</t>
  </si>
  <si>
    <t>PHOENIX HOUSES OF NEW ENGLAND, INC.</t>
  </si>
  <si>
    <t>07702</t>
  </si>
  <si>
    <t>DCYF ALTERN.EDUC.PROG</t>
  </si>
  <si>
    <t>Sstar of RI, INC.</t>
  </si>
  <si>
    <t>HARMONY HILL SCHOOL, INC.</t>
  </si>
  <si>
    <t>OCEAN TIDES, INC.</t>
  </si>
  <si>
    <t>ST. MARY'S HOME FOR CHILDREN</t>
  </si>
  <si>
    <t>TURNING POINT</t>
  </si>
  <si>
    <t xml:space="preserve">CHILDRENS SHELTER OF BLACKSTONE VALLEY </t>
  </si>
  <si>
    <t>CHILD &amp; FAMILY SERVICES OF NEWPORT CITY</t>
  </si>
  <si>
    <t>JAMMAT HOUSING &amp; COMM. DEV.</t>
  </si>
  <si>
    <t>COMMUNITIES FOR PEOPLE</t>
  </si>
  <si>
    <t>COMMUNITY SOLUTIONS, INC.</t>
  </si>
  <si>
    <t>DEVEREUX MASSACHUSETTS</t>
  </si>
  <si>
    <t>NORTH AMERCIAN FAMILY INSTITUTE, INC.</t>
  </si>
  <si>
    <t>TOTAL</t>
  </si>
  <si>
    <t xml:space="preserve">GRAND TOTAL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</si>
</sst>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(&quot;$&quot;* #,##0.00_);_(&quot;$&quot;* \(#,##0.00\);_(&quot;$&quot;* &quot;-&quot;??_);_(@_)"/>
    <numFmt numFmtId="164" formatCode="_(&quot;$&quot;* #,##0.0000000000_);_(&quot;$&quot;* \(#,##0.0000000000\);_(&quot;$&quot;* &quot;-&quot;??????????_);_(@_)"/>
    <numFmt numFmtId="165" formatCode="_(&quot;$&quot;* #,##0.00_);_(&quot;$&quot;* \(#,##0.00\);_(&quot;$&quot;* &quot;-&quot;???_);_(@_)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4">
    <xf numFmtId="0" fontId="0" fillId="0" borderId="0" xfId="0"/>
    <xf numFmtId="0" fontId="3" fillId="0" borderId="0" xfId="0" applyFont="1"/>
    <xf numFmtId="44" fontId="4" fillId="0" borderId="0" xfId="1" applyFont="1"/>
    <xf numFmtId="0" fontId="2" fillId="3" borderId="1" xfId="0" applyFont="1" applyFill="1" applyBorder="1"/>
    <xf numFmtId="0" fontId="2" fillId="0" borderId="1" xfId="0" applyFont="1" applyBorder="1" applyAlignment="1" applyProtection="1">
      <alignment horizontal="center"/>
    </xf>
    <xf numFmtId="0" fontId="2" fillId="3" borderId="2" xfId="0" applyFont="1" applyFill="1" applyBorder="1"/>
    <xf numFmtId="0" fontId="2" fillId="0" borderId="3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Fill="1" applyBorder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/>
    <xf numFmtId="0" fontId="2" fillId="0" borderId="0" xfId="0" applyFont="1" applyBorder="1" applyAlignment="1" applyProtection="1">
      <alignment horizontal="left"/>
    </xf>
    <xf numFmtId="0" fontId="2" fillId="0" borderId="0" xfId="0" applyFont="1"/>
    <xf numFmtId="0" fontId="3" fillId="0" borderId="0" xfId="0" applyFont="1" applyProtection="1"/>
    <xf numFmtId="0" fontId="3" fillId="0" borderId="0" xfId="0" quotePrefix="1" applyFont="1" applyAlignment="1" applyProtection="1">
      <alignment horizontal="right"/>
    </xf>
    <xf numFmtId="0" fontId="3" fillId="0" borderId="0" xfId="0" applyFont="1" applyAlignment="1" applyProtection="1">
      <alignment horizontal="left"/>
    </xf>
    <xf numFmtId="37" fontId="3" fillId="0" borderId="0" xfId="0" applyNumberFormat="1" applyFont="1" applyProtection="1"/>
    <xf numFmtId="164" fontId="3" fillId="0" borderId="0" xfId="1" applyNumberFormat="1" applyFont="1"/>
    <xf numFmtId="44" fontId="2" fillId="0" borderId="0" xfId="1" applyNumberFormat="1" applyFont="1"/>
    <xf numFmtId="44" fontId="2" fillId="0" borderId="5" xfId="1" applyNumberFormat="1" applyFont="1" applyBorder="1"/>
    <xf numFmtId="0" fontId="2" fillId="2" borderId="3" xfId="0" applyFont="1" applyFill="1" applyBorder="1" applyAlignment="1">
      <alignment horizontal="right"/>
    </xf>
    <xf numFmtId="0" fontId="2" fillId="2" borderId="2" xfId="0" applyFont="1" applyFill="1" applyBorder="1" applyProtection="1"/>
    <xf numFmtId="37" fontId="2" fillId="2" borderId="4" xfId="0" applyNumberFormat="1" applyFont="1" applyFill="1" applyBorder="1" applyProtection="1"/>
    <xf numFmtId="44" fontId="2" fillId="5" borderId="0" xfId="0" applyNumberFormat="1" applyFont="1" applyFill="1"/>
    <xf numFmtId="37" fontId="3" fillId="0" borderId="0" xfId="0" applyNumberFormat="1" applyFont="1"/>
    <xf numFmtId="0" fontId="5" fillId="2" borderId="0" xfId="0" applyFont="1" applyFill="1" applyProtection="1"/>
    <xf numFmtId="0" fontId="5" fillId="2" borderId="0" xfId="0" applyFont="1" applyFill="1"/>
    <xf numFmtId="0" fontId="5" fillId="2" borderId="0" xfId="0" applyFont="1" applyFill="1" applyAlignment="1" applyProtection="1">
      <alignment horizontal="left"/>
    </xf>
    <xf numFmtId="37" fontId="5" fillId="2" borderId="0" xfId="0" applyNumberFormat="1" applyFont="1" applyFill="1" applyProtection="1"/>
    <xf numFmtId="164" fontId="3" fillId="2" borderId="0" xfId="1" applyNumberFormat="1" applyFont="1" applyFill="1"/>
    <xf numFmtId="44" fontId="2" fillId="2" borderId="0" xfId="1" applyNumberFormat="1" applyFont="1" applyFill="1"/>
    <xf numFmtId="164" fontId="3" fillId="4" borderId="0" xfId="1" applyNumberFormat="1" applyFont="1" applyFill="1"/>
    <xf numFmtId="44" fontId="2" fillId="0" borderId="0" xfId="1" applyNumberFormat="1" applyFont="1" applyBorder="1"/>
    <xf numFmtId="37" fontId="3" fillId="0" borderId="0" xfId="0" applyNumberFormat="1" applyFont="1" applyBorder="1" applyProtection="1"/>
    <xf numFmtId="0" fontId="2" fillId="2" borderId="2" xfId="0" applyFont="1" applyFill="1" applyBorder="1"/>
    <xf numFmtId="37" fontId="2" fillId="2" borderId="2" xfId="0" applyNumberFormat="1" applyFont="1" applyFill="1" applyBorder="1" applyProtection="1"/>
    <xf numFmtId="0" fontId="3" fillId="2" borderId="4" xfId="0" applyFont="1" applyFill="1" applyBorder="1"/>
    <xf numFmtId="0" fontId="2" fillId="6" borderId="0" xfId="0" applyFont="1" applyFill="1"/>
    <xf numFmtId="1" fontId="2" fillId="6" borderId="0" xfId="0" applyNumberFormat="1" applyFont="1" applyFill="1"/>
    <xf numFmtId="37" fontId="2" fillId="6" borderId="0" xfId="0" applyNumberFormat="1" applyFont="1" applyFill="1" applyProtection="1"/>
    <xf numFmtId="0" fontId="5" fillId="2" borderId="0" xfId="0" quotePrefix="1" applyFont="1" applyFill="1" applyAlignment="1" applyProtection="1">
      <alignment horizontal="right"/>
    </xf>
    <xf numFmtId="37" fontId="3" fillId="4" borderId="0" xfId="0" applyNumberFormat="1" applyFont="1" applyFill="1" applyProtection="1"/>
    <xf numFmtId="0" fontId="3" fillId="0" borderId="0" xfId="0" quotePrefix="1" applyFont="1" applyFill="1" applyBorder="1"/>
    <xf numFmtId="0" fontId="6" fillId="0" borderId="0" xfId="0" applyFont="1" applyFill="1" applyBorder="1"/>
    <xf numFmtId="0" fontId="3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4" fillId="0" borderId="0" xfId="0" applyFont="1"/>
    <xf numFmtId="44" fontId="2" fillId="5" borderId="0" xfId="1" applyNumberFormat="1" applyFont="1" applyFill="1"/>
    <xf numFmtId="0" fontId="7" fillId="0" borderId="0" xfId="0" applyFont="1"/>
    <xf numFmtId="37" fontId="8" fillId="0" borderId="5" xfId="0" applyNumberFormat="1" applyFont="1" applyBorder="1"/>
    <xf numFmtId="0" fontId="7" fillId="0" borderId="0" xfId="0" applyFont="1" applyAlignment="1">
      <alignment horizontal="right"/>
    </xf>
    <xf numFmtId="37" fontId="7" fillId="0" borderId="0" xfId="0" applyNumberFormat="1" applyFont="1"/>
    <xf numFmtId="165" fontId="9" fillId="0" borderId="1" xfId="0" applyNumberFormat="1" applyFont="1" applyBorder="1"/>
    <xf numFmtId="44" fontId="2" fillId="0" borderId="0" xfId="0" applyNumberFormat="1" applyFont="1" applyBorder="1"/>
    <xf numFmtId="44" fontId="2" fillId="0" borderId="0" xfId="1" applyFont="1" applyBorder="1"/>
    <xf numFmtId="0" fontId="8" fillId="0" borderId="0" xfId="0" applyFont="1"/>
    <xf numFmtId="37" fontId="8" fillId="0" borderId="0" xfId="0" applyNumberFormat="1" applyFont="1"/>
    <xf numFmtId="44" fontId="2" fillId="0" borderId="0" xfId="1" applyFont="1"/>
    <xf numFmtId="0" fontId="9" fillId="5" borderId="3" xfId="0" applyFont="1" applyFill="1" applyBorder="1" applyAlignment="1" applyProtection="1">
      <alignment horizontal="right"/>
    </xf>
    <xf numFmtId="0" fontId="9" fillId="5" borderId="2" xfId="0" applyFont="1" applyFill="1" applyBorder="1" applyAlignment="1" applyProtection="1">
      <alignment horizontal="right"/>
    </xf>
    <xf numFmtId="1" fontId="9" fillId="5" borderId="2" xfId="0" applyNumberFormat="1" applyFont="1" applyFill="1" applyBorder="1" applyProtection="1"/>
    <xf numFmtId="37" fontId="9" fillId="5" borderId="4" xfId="0" applyNumberFormat="1" applyFont="1" applyFill="1" applyBorder="1" applyProtection="1"/>
    <xf numFmtId="44" fontId="9" fillId="5" borderId="1" xfId="1" applyNumberFormat="1" applyFont="1" applyFill="1" applyBorder="1"/>
    <xf numFmtId="37" fontId="3" fillId="0" borderId="0" xfId="0" applyNumberFormat="1" applyFont="1" applyAlignment="1" applyProtection="1">
      <alignment horizontal="fill"/>
    </xf>
    <xf numFmtId="0" fontId="2" fillId="0" borderId="0" xfId="0" applyFont="1" applyBorder="1" applyAlignment="1">
      <alignment horizont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Protection="1"/>
    <xf numFmtId="0" fontId="2" fillId="7" borderId="0" xfId="0" applyFont="1" applyFill="1"/>
    <xf numFmtId="0" fontId="3" fillId="7" borderId="0" xfId="0" applyFont="1" applyFill="1"/>
    <xf numFmtId="14" fontId="3" fillId="7" borderId="0" xfId="0" applyNumberFormat="1" applyFont="1" applyFill="1"/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TATE%20MATCH%202016%20backup%20FIN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STATE%20MATCH%20FOLDER%20WFILES\State%20Match%202006\2006%20STATE%20MATCHING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K mealsOK"/>
      <sheetName val="OK SM WKST 2015"/>
      <sheetName val="Sheet sent up to A&amp;C ok"/>
      <sheetName val="State Match wo Dav.&amp;DCYF-ok"/>
      <sheetName val="St.Match LCH SERV. ok"/>
      <sheetName val="ST. MATCH LUCHES(X)RATE OK"/>
      <sheetName val="LEA'S 7'14-6'15 OK"/>
      <sheetName val="INDEPEND 7'14-6'15 OK"/>
      <sheetName val="RCCI's 7'14-6'15 OK"/>
      <sheetName val="davies-StateMat.16 ok"/>
      <sheetName val="dcyf statematch'16 ok"/>
      <sheetName val="Sheet1"/>
    </sheetNames>
    <sheetDataSet>
      <sheetData sheetId="0"/>
      <sheetData sheetId="1">
        <row r="20">
          <cell r="G20">
            <v>4.7503120348974227E-2</v>
          </cell>
        </row>
      </sheetData>
      <sheetData sheetId="2"/>
      <sheetData sheetId="3"/>
      <sheetData sheetId="4"/>
      <sheetData sheetId="5"/>
      <sheetData sheetId="6">
        <row r="9">
          <cell r="L9">
            <v>167021</v>
          </cell>
        </row>
        <row r="13">
          <cell r="L13">
            <v>213541</v>
          </cell>
        </row>
        <row r="17">
          <cell r="L17">
            <v>535225</v>
          </cell>
        </row>
        <row r="21">
          <cell r="L21">
            <v>341030</v>
          </cell>
        </row>
        <row r="25">
          <cell r="L25">
            <v>772476</v>
          </cell>
        </row>
        <row r="29">
          <cell r="L29">
            <v>478300</v>
          </cell>
        </row>
        <row r="33">
          <cell r="L33">
            <v>112595</v>
          </cell>
        </row>
        <row r="37">
          <cell r="L37">
            <v>480201</v>
          </cell>
        </row>
        <row r="41">
          <cell r="L41">
            <v>22005</v>
          </cell>
        </row>
        <row r="45">
          <cell r="L45">
            <v>44318</v>
          </cell>
        </row>
        <row r="49">
          <cell r="L49">
            <v>37586</v>
          </cell>
        </row>
        <row r="53">
          <cell r="L53">
            <v>250990</v>
          </cell>
        </row>
        <row r="57">
          <cell r="L57">
            <v>214038</v>
          </cell>
        </row>
        <row r="61">
          <cell r="L61">
            <v>16679</v>
          </cell>
        </row>
        <row r="65">
          <cell r="L65">
            <v>197862</v>
          </cell>
        </row>
        <row r="69">
          <cell r="L69">
            <v>90467</v>
          </cell>
        </row>
        <row r="73">
          <cell r="L73">
            <v>207002</v>
          </cell>
        </row>
        <row r="77">
          <cell r="L77">
            <v>7544</v>
          </cell>
        </row>
        <row r="81">
          <cell r="L81">
            <v>190728</v>
          </cell>
        </row>
        <row r="85">
          <cell r="L85">
            <v>289427</v>
          </cell>
        </row>
        <row r="89">
          <cell r="L89">
            <v>111264</v>
          </cell>
        </row>
        <row r="93">
          <cell r="L93">
            <v>1100991</v>
          </cell>
        </row>
        <row r="97">
          <cell r="L97">
            <v>151415</v>
          </cell>
        </row>
        <row r="101">
          <cell r="L101">
            <v>3459330</v>
          </cell>
        </row>
        <row r="105">
          <cell r="L105">
            <v>91049</v>
          </cell>
        </row>
        <row r="109">
          <cell r="L109">
            <v>148268</v>
          </cell>
        </row>
        <row r="113">
          <cell r="L113">
            <v>213047</v>
          </cell>
        </row>
        <row r="117">
          <cell r="L117">
            <v>138595</v>
          </cell>
        </row>
        <row r="121">
          <cell r="L121">
            <v>604328</v>
          </cell>
        </row>
        <row r="125">
          <cell r="L125">
            <v>228796</v>
          </cell>
        </row>
        <row r="129">
          <cell r="L129">
            <v>320846</v>
          </cell>
        </row>
        <row r="133">
          <cell r="L133">
            <v>696196</v>
          </cell>
        </row>
        <row r="137">
          <cell r="L137">
            <v>295577</v>
          </cell>
        </row>
        <row r="141">
          <cell r="L141">
            <v>88670</v>
          </cell>
        </row>
        <row r="145">
          <cell r="L145">
            <v>201148</v>
          </cell>
        </row>
        <row r="149">
          <cell r="L149">
            <v>70345</v>
          </cell>
        </row>
      </sheetData>
      <sheetData sheetId="7">
        <row r="10">
          <cell r="D10">
            <v>8127</v>
          </cell>
        </row>
        <row r="14">
          <cell r="D14">
            <v>10751</v>
          </cell>
        </row>
        <row r="18">
          <cell r="D18">
            <v>9283</v>
          </cell>
        </row>
        <row r="22">
          <cell r="D22">
            <v>16494</v>
          </cell>
        </row>
        <row r="26">
          <cell r="D26">
            <v>87218</v>
          </cell>
        </row>
        <row r="30">
          <cell r="D30">
            <v>18077</v>
          </cell>
        </row>
        <row r="34">
          <cell r="D34">
            <v>42750</v>
          </cell>
        </row>
        <row r="38">
          <cell r="D38">
            <v>38501</v>
          </cell>
        </row>
        <row r="42">
          <cell r="D42">
            <v>12043</v>
          </cell>
        </row>
        <row r="46">
          <cell r="D46">
            <v>22873</v>
          </cell>
        </row>
        <row r="50">
          <cell r="D50">
            <v>2743</v>
          </cell>
        </row>
        <row r="54">
          <cell r="D54">
            <v>38128</v>
          </cell>
        </row>
        <row r="58">
          <cell r="D58">
            <v>2027</v>
          </cell>
        </row>
        <row r="62">
          <cell r="D62">
            <v>7372</v>
          </cell>
        </row>
        <row r="66">
          <cell r="D66">
            <v>12009</v>
          </cell>
        </row>
        <row r="70">
          <cell r="D70">
            <v>3191</v>
          </cell>
        </row>
        <row r="74">
          <cell r="D74">
            <v>2810</v>
          </cell>
        </row>
        <row r="78">
          <cell r="D78">
            <v>4595</v>
          </cell>
        </row>
        <row r="82">
          <cell r="D82">
            <v>15224</v>
          </cell>
        </row>
        <row r="86">
          <cell r="D86">
            <v>4898</v>
          </cell>
        </row>
        <row r="90">
          <cell r="D90">
            <v>8521</v>
          </cell>
        </row>
      </sheetData>
      <sheetData sheetId="8">
        <row r="9">
          <cell r="D9">
            <v>5742</v>
          </cell>
        </row>
        <row r="13">
          <cell r="D13">
            <v>41254</v>
          </cell>
        </row>
        <row r="17">
          <cell r="D17">
            <v>1532</v>
          </cell>
        </row>
        <row r="21">
          <cell r="D21">
            <v>15104</v>
          </cell>
        </row>
        <row r="25">
          <cell r="D25">
            <v>8391</v>
          </cell>
        </row>
        <row r="29">
          <cell r="D29">
            <v>9387</v>
          </cell>
        </row>
        <row r="33">
          <cell r="D33">
            <v>909</v>
          </cell>
        </row>
        <row r="37">
          <cell r="D37">
            <v>1240</v>
          </cell>
        </row>
        <row r="41">
          <cell r="D41">
            <v>7996</v>
          </cell>
        </row>
        <row r="45">
          <cell r="D45">
            <v>6880</v>
          </cell>
        </row>
        <row r="49">
          <cell r="D49">
            <v>5771</v>
          </cell>
        </row>
        <row r="53">
          <cell r="D53">
            <v>155</v>
          </cell>
        </row>
        <row r="57">
          <cell r="D57">
            <v>2515</v>
          </cell>
        </row>
        <row r="61">
          <cell r="D61">
            <v>1290</v>
          </cell>
        </row>
        <row r="65">
          <cell r="D65">
            <v>8356</v>
          </cell>
        </row>
      </sheetData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als"/>
      <sheetName val="SM WKST 2006"/>
      <sheetName val="2006SMATCHING"/>
      <sheetName val="2006SMATCHING WO Transfers"/>
      <sheetName val="FUND TRANSFERS"/>
      <sheetName val="LUNCHES SERVED StateMatch06"/>
      <sheetName val="LEA'S 7'04-6'05"/>
      <sheetName val="INDEPENDENTS 7'04-6'05"/>
      <sheetName val="RCCI'S 7'04-6'05"/>
      <sheetName val="SM Comp MEALS SERVED 98-0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3"/>
  <sheetViews>
    <sheetView tabSelected="1" zoomScaleNormal="100" workbookViewId="0">
      <selection activeCell="O19" sqref="O19"/>
    </sheetView>
  </sheetViews>
  <sheetFormatPr defaultColWidth="9.109375" defaultRowHeight="13.2" x14ac:dyDescent="0.25"/>
  <cols>
    <col min="1" max="1" width="5.6640625" style="1" customWidth="1"/>
    <col min="2" max="2" width="11.88671875" style="1" customWidth="1"/>
    <col min="3" max="3" width="8.44140625" style="1" customWidth="1"/>
    <col min="4" max="5" width="9.109375" style="1"/>
    <col min="6" max="6" width="9.33203125" style="1" customWidth="1"/>
    <col min="7" max="7" width="8.33203125" style="1" bestFit="1" customWidth="1"/>
    <col min="8" max="8" width="4" style="1" customWidth="1"/>
    <col min="9" max="9" width="12.33203125" style="1" customWidth="1"/>
    <col min="10" max="10" width="2.6640625" style="1" customWidth="1"/>
    <col min="11" max="11" width="14.88671875" style="1" hidden="1" customWidth="1"/>
    <col min="12" max="12" width="15.109375" style="1" bestFit="1" customWidth="1"/>
    <col min="13" max="16384" width="9.109375" style="1"/>
  </cols>
  <sheetData>
    <row r="1" spans="1:12" x14ac:dyDescent="0.25">
      <c r="A1" s="71" t="s">
        <v>0</v>
      </c>
      <c r="B1" s="71"/>
      <c r="C1" s="71"/>
      <c r="D1" s="71"/>
      <c r="E1" s="72"/>
      <c r="F1" s="72"/>
      <c r="G1" s="71">
        <v>2016</v>
      </c>
      <c r="H1" s="72"/>
      <c r="I1" s="72"/>
      <c r="J1" s="72"/>
      <c r="K1" s="72"/>
      <c r="L1" s="72"/>
    </row>
    <row r="2" spans="1:12" ht="13.8" thickBot="1" x14ac:dyDescent="0.3">
      <c r="A2" s="72"/>
      <c r="B2" s="72"/>
      <c r="C2" s="72"/>
      <c r="D2" s="72"/>
      <c r="E2" s="72"/>
      <c r="F2" s="72"/>
      <c r="G2" s="72"/>
      <c r="H2" s="73"/>
      <c r="I2" s="73"/>
      <c r="J2" s="72"/>
      <c r="K2" s="72"/>
      <c r="L2" s="72"/>
    </row>
    <row r="3" spans="1:12" ht="13.8" thickBot="1" x14ac:dyDescent="0.3">
      <c r="A3" s="3"/>
      <c r="B3" s="4" t="s">
        <v>1</v>
      </c>
      <c r="C3" s="5"/>
      <c r="D3" s="6" t="s">
        <v>2</v>
      </c>
      <c r="E3" s="7"/>
      <c r="F3" s="7"/>
      <c r="G3" s="8"/>
      <c r="H3" s="5"/>
      <c r="I3" s="4" t="s">
        <v>3</v>
      </c>
      <c r="J3" s="5"/>
      <c r="K3" s="9" t="s">
        <v>4</v>
      </c>
      <c r="L3" s="10" t="s">
        <v>5</v>
      </c>
    </row>
    <row r="4" spans="1:12" x14ac:dyDescent="0.25">
      <c r="A4" s="11"/>
      <c r="B4" s="12"/>
      <c r="C4" s="13"/>
      <c r="D4" s="14"/>
      <c r="E4" s="13"/>
      <c r="F4" s="13"/>
      <c r="G4" s="13"/>
      <c r="H4" s="13"/>
      <c r="I4" s="12"/>
      <c r="L4" s="15"/>
    </row>
    <row r="5" spans="1:12" x14ac:dyDescent="0.25">
      <c r="A5" s="16">
        <v>1</v>
      </c>
      <c r="B5" s="17" t="s">
        <v>6</v>
      </c>
      <c r="D5" s="18" t="s">
        <v>7</v>
      </c>
      <c r="I5" s="19">
        <f>'[1]LEA''S 7''14-6''15 OK'!L9</f>
        <v>167021</v>
      </c>
      <c r="K5" s="20">
        <f>+'[1]OK SM WKST 2015'!G20</f>
        <v>4.7503120348974227E-2</v>
      </c>
      <c r="L5" s="21">
        <f>I5*K5</f>
        <v>7934.0186638060241</v>
      </c>
    </row>
    <row r="6" spans="1:12" x14ac:dyDescent="0.25">
      <c r="A6" s="16">
        <f t="shared" ref="A6:A40" si="0">A5+1</f>
        <v>2</v>
      </c>
      <c r="B6" s="16">
        <v>96190</v>
      </c>
      <c r="D6" s="18" t="s">
        <v>8</v>
      </c>
      <c r="I6" s="19">
        <f>'[1]LEA''S 7''14-6''15 OK'!L137</f>
        <v>295577</v>
      </c>
      <c r="K6" s="20">
        <f>+K5</f>
        <v>4.7503120348974227E-2</v>
      </c>
      <c r="L6" s="21">
        <f t="shared" ref="L6:L40" si="1">I6*K6</f>
        <v>14040.829803388755</v>
      </c>
    </row>
    <row r="7" spans="1:12" x14ac:dyDescent="0.25">
      <c r="A7" s="16">
        <f t="shared" si="0"/>
        <v>3</v>
      </c>
      <c r="B7" s="17" t="s">
        <v>9</v>
      </c>
      <c r="D7" s="18" t="s">
        <v>10</v>
      </c>
      <c r="I7" s="19">
        <f>'[1]LEA''S 7''14-6''15 OK'!L13</f>
        <v>213541</v>
      </c>
      <c r="K7" s="20">
        <f>+K6</f>
        <v>4.7503120348974227E-2</v>
      </c>
      <c r="L7" s="21">
        <f t="shared" si="1"/>
        <v>10143.863822440306</v>
      </c>
    </row>
    <row r="8" spans="1:12" x14ac:dyDescent="0.25">
      <c r="A8" s="16">
        <f t="shared" si="0"/>
        <v>4</v>
      </c>
      <c r="B8" s="17" t="s">
        <v>11</v>
      </c>
      <c r="D8" s="18" t="s">
        <v>12</v>
      </c>
      <c r="I8" s="19">
        <f>'[1]LEA''S 7''14-6''15 OK'!L17</f>
        <v>535225</v>
      </c>
      <c r="K8" s="20">
        <f t="shared" ref="K8:K40" si="2">+K7</f>
        <v>4.7503120348974227E-2</v>
      </c>
      <c r="L8" s="21">
        <f t="shared" si="1"/>
        <v>25424.857588779731</v>
      </c>
    </row>
    <row r="9" spans="1:12" x14ac:dyDescent="0.25">
      <c r="A9" s="16">
        <f t="shared" si="0"/>
        <v>5</v>
      </c>
      <c r="B9" s="16">
        <v>98190</v>
      </c>
      <c r="D9" s="18" t="s">
        <v>13</v>
      </c>
      <c r="I9" s="19">
        <f>'[1]LEA''S 7''14-6''15 OK'!L145</f>
        <v>201148</v>
      </c>
      <c r="K9" s="20">
        <f t="shared" si="2"/>
        <v>4.7503120348974227E-2</v>
      </c>
      <c r="L9" s="21">
        <f t="shared" si="1"/>
        <v>9555.1576519554674</v>
      </c>
    </row>
    <row r="10" spans="1:12" x14ac:dyDescent="0.25">
      <c r="A10" s="16">
        <f t="shared" si="0"/>
        <v>6</v>
      </c>
      <c r="B10" s="17" t="s">
        <v>14</v>
      </c>
      <c r="D10" s="18" t="s">
        <v>15</v>
      </c>
      <c r="I10" s="19">
        <f>'[1]LEA''S 7''14-6''15 OK'!L21</f>
        <v>341030</v>
      </c>
      <c r="K10" s="20">
        <f t="shared" si="2"/>
        <v>4.7503120348974227E-2</v>
      </c>
      <c r="L10" s="21">
        <f t="shared" si="1"/>
        <v>16199.989132610681</v>
      </c>
    </row>
    <row r="11" spans="1:12" x14ac:dyDescent="0.25">
      <c r="A11" s="16">
        <f t="shared" si="0"/>
        <v>7</v>
      </c>
      <c r="B11" s="17" t="s">
        <v>16</v>
      </c>
      <c r="D11" s="18" t="s">
        <v>17</v>
      </c>
      <c r="I11" s="19">
        <f>'[1]LEA''S 7''14-6''15 OK'!L25</f>
        <v>772476</v>
      </c>
      <c r="K11" s="20">
        <f t="shared" si="2"/>
        <v>4.7503120348974227E-2</v>
      </c>
      <c r="L11" s="21">
        <f t="shared" si="1"/>
        <v>36695.020394694213</v>
      </c>
    </row>
    <row r="12" spans="1:12" x14ac:dyDescent="0.25">
      <c r="A12" s="16">
        <f t="shared" si="0"/>
        <v>8</v>
      </c>
      <c r="B12" s="17" t="s">
        <v>18</v>
      </c>
      <c r="D12" s="18" t="s">
        <v>19</v>
      </c>
      <c r="I12" s="19">
        <f>'[1]LEA''S 7''14-6''15 OK'!L29</f>
        <v>478300</v>
      </c>
      <c r="K12" s="20">
        <f t="shared" si="2"/>
        <v>4.7503120348974227E-2</v>
      </c>
      <c r="L12" s="21">
        <f t="shared" si="1"/>
        <v>22720.742462914372</v>
      </c>
    </row>
    <row r="13" spans="1:12" x14ac:dyDescent="0.25">
      <c r="A13" s="16">
        <f t="shared" si="0"/>
        <v>9</v>
      </c>
      <c r="B13" s="17" t="s">
        <v>20</v>
      </c>
      <c r="D13" s="18" t="s">
        <v>21</v>
      </c>
      <c r="I13" s="19">
        <f>'[1]LEA''S 7''14-6''15 OK'!L33</f>
        <v>112595</v>
      </c>
      <c r="K13" s="20">
        <f t="shared" si="2"/>
        <v>4.7503120348974227E-2</v>
      </c>
      <c r="L13" s="21">
        <f t="shared" si="1"/>
        <v>5348.6138356927531</v>
      </c>
    </row>
    <row r="14" spans="1:12" x14ac:dyDescent="0.25">
      <c r="A14" s="16">
        <f t="shared" si="0"/>
        <v>10</v>
      </c>
      <c r="B14" s="16">
        <v>10190</v>
      </c>
      <c r="D14" s="18" t="s">
        <v>22</v>
      </c>
      <c r="I14" s="19">
        <f>'[1]LEA''S 7''14-6''15 OK'!L37</f>
        <v>480201</v>
      </c>
      <c r="K14" s="20">
        <f t="shared" si="2"/>
        <v>4.7503120348974227E-2</v>
      </c>
      <c r="L14" s="21">
        <f t="shared" si="1"/>
        <v>22811.045894697774</v>
      </c>
    </row>
    <row r="15" spans="1:12" x14ac:dyDescent="0.25">
      <c r="A15" s="16">
        <f t="shared" si="0"/>
        <v>11</v>
      </c>
      <c r="B15" s="16">
        <v>97190</v>
      </c>
      <c r="D15" s="18" t="s">
        <v>23</v>
      </c>
      <c r="I15" s="19">
        <f>+'[1]LEA''S 7''14-6''15 OK'!L141</f>
        <v>88670</v>
      </c>
      <c r="K15" s="20">
        <f t="shared" si="2"/>
        <v>4.7503120348974227E-2</v>
      </c>
      <c r="L15" s="21">
        <f t="shared" si="1"/>
        <v>4212.1016813435444</v>
      </c>
    </row>
    <row r="16" spans="1:12" x14ac:dyDescent="0.25">
      <c r="A16" s="16">
        <f t="shared" si="0"/>
        <v>12</v>
      </c>
      <c r="B16" s="16">
        <v>12190</v>
      </c>
      <c r="D16" s="18" t="s">
        <v>24</v>
      </c>
      <c r="I16" s="19">
        <f>+'[1]LEA''S 7''14-6''15 OK'!L41</f>
        <v>22005</v>
      </c>
      <c r="K16" s="20">
        <f t="shared" si="2"/>
        <v>4.7503120348974227E-2</v>
      </c>
      <c r="L16" s="21">
        <f t="shared" si="1"/>
        <v>1045.3061632791778</v>
      </c>
    </row>
    <row r="17" spans="1:12" x14ac:dyDescent="0.25">
      <c r="A17" s="16">
        <f t="shared" si="0"/>
        <v>13</v>
      </c>
      <c r="B17" s="16">
        <v>99190</v>
      </c>
      <c r="D17" s="18" t="s">
        <v>25</v>
      </c>
      <c r="I17" s="19">
        <f>'[1]LEA''S 7''14-6''15 OK'!L149</f>
        <v>70345</v>
      </c>
      <c r="K17" s="20">
        <f t="shared" si="2"/>
        <v>4.7503120348974227E-2</v>
      </c>
      <c r="L17" s="21">
        <f t="shared" si="1"/>
        <v>3341.607000948592</v>
      </c>
    </row>
    <row r="18" spans="1:12" x14ac:dyDescent="0.25">
      <c r="A18" s="16">
        <f t="shared" si="0"/>
        <v>14</v>
      </c>
      <c r="B18" s="16">
        <v>13190</v>
      </c>
      <c r="D18" s="18" t="s">
        <v>26</v>
      </c>
      <c r="I18" s="19">
        <f>'[1]LEA''S 7''14-6''15 OK'!L45</f>
        <v>44318</v>
      </c>
      <c r="K18" s="20">
        <f t="shared" si="2"/>
        <v>4.7503120348974227E-2</v>
      </c>
      <c r="L18" s="21">
        <f t="shared" si="1"/>
        <v>2105.2432876258399</v>
      </c>
    </row>
    <row r="19" spans="1:12" x14ac:dyDescent="0.25">
      <c r="A19" s="16">
        <f t="shared" si="0"/>
        <v>15</v>
      </c>
      <c r="B19" s="16">
        <v>15190</v>
      </c>
      <c r="D19" s="18" t="s">
        <v>27</v>
      </c>
      <c r="I19" s="19">
        <f>'[1]LEA''S 7''14-6''15 OK'!L49</f>
        <v>37586</v>
      </c>
      <c r="K19" s="20">
        <f t="shared" si="2"/>
        <v>4.7503120348974227E-2</v>
      </c>
      <c r="L19" s="21">
        <f t="shared" si="1"/>
        <v>1785.4522814365453</v>
      </c>
    </row>
    <row r="20" spans="1:12" x14ac:dyDescent="0.25">
      <c r="A20" s="16">
        <f t="shared" si="0"/>
        <v>16</v>
      </c>
      <c r="B20" s="16">
        <v>16190</v>
      </c>
      <c r="D20" s="18" t="s">
        <v>28</v>
      </c>
      <c r="I20" s="19">
        <f>'[1]LEA''S 7''14-6''15 OK'!L53</f>
        <v>250990</v>
      </c>
      <c r="K20" s="20">
        <f t="shared" si="2"/>
        <v>4.7503120348974227E-2</v>
      </c>
      <c r="L20" s="21">
        <f t="shared" si="1"/>
        <v>11922.80817638904</v>
      </c>
    </row>
    <row r="21" spans="1:12" x14ac:dyDescent="0.25">
      <c r="A21" s="16">
        <f t="shared" si="0"/>
        <v>17</v>
      </c>
      <c r="B21" s="16">
        <v>17190</v>
      </c>
      <c r="D21" s="18" t="s">
        <v>29</v>
      </c>
      <c r="I21" s="19">
        <f>'[1]LEA''S 7''14-6''15 OK'!L57</f>
        <v>214038</v>
      </c>
      <c r="K21" s="20">
        <f t="shared" si="2"/>
        <v>4.7503120348974227E-2</v>
      </c>
      <c r="L21" s="21">
        <f t="shared" si="1"/>
        <v>10167.472873253746</v>
      </c>
    </row>
    <row r="22" spans="1:12" x14ac:dyDescent="0.25">
      <c r="A22" s="16">
        <f t="shared" si="0"/>
        <v>18</v>
      </c>
      <c r="B22" s="16">
        <v>18190</v>
      </c>
      <c r="D22" s="18" t="s">
        <v>30</v>
      </c>
      <c r="I22" s="19">
        <f>'[1]LEA''S 7''14-6''15 OK'!L61</f>
        <v>16679</v>
      </c>
      <c r="K22" s="20">
        <f t="shared" si="2"/>
        <v>4.7503120348974227E-2</v>
      </c>
      <c r="L22" s="21">
        <f t="shared" si="1"/>
        <v>792.30454430054112</v>
      </c>
    </row>
    <row r="23" spans="1:12" x14ac:dyDescent="0.25">
      <c r="A23" s="16">
        <f t="shared" si="0"/>
        <v>19</v>
      </c>
      <c r="B23" s="16">
        <v>19190</v>
      </c>
      <c r="D23" s="18" t="s">
        <v>31</v>
      </c>
      <c r="I23" s="19">
        <f>'[1]LEA''S 7''14-6''15 OK'!L65</f>
        <v>197862</v>
      </c>
      <c r="K23" s="20">
        <f t="shared" si="2"/>
        <v>4.7503120348974227E-2</v>
      </c>
      <c r="L23" s="21">
        <f t="shared" si="1"/>
        <v>9399.0623984887388</v>
      </c>
    </row>
    <row r="24" spans="1:12" x14ac:dyDescent="0.25">
      <c r="A24" s="16">
        <f t="shared" si="0"/>
        <v>20</v>
      </c>
      <c r="B24" s="16">
        <v>20190</v>
      </c>
      <c r="D24" s="18" t="s">
        <v>32</v>
      </c>
      <c r="I24" s="19">
        <f>'[1]LEA''S 7''14-6''15 OK'!L69</f>
        <v>90467</v>
      </c>
      <c r="K24" s="20">
        <f t="shared" si="2"/>
        <v>4.7503120348974227E-2</v>
      </c>
      <c r="L24" s="21">
        <f t="shared" si="1"/>
        <v>4297.4647886106513</v>
      </c>
    </row>
    <row r="25" spans="1:12" x14ac:dyDescent="0.25">
      <c r="A25" s="16">
        <f t="shared" si="0"/>
        <v>21</v>
      </c>
      <c r="B25" s="16">
        <v>21190</v>
      </c>
      <c r="D25" s="18" t="s">
        <v>33</v>
      </c>
      <c r="I25" s="19">
        <f>'[1]LEA''S 7''14-6''15 OK'!L73</f>
        <v>207002</v>
      </c>
      <c r="K25" s="20">
        <f t="shared" si="2"/>
        <v>4.7503120348974227E-2</v>
      </c>
      <c r="L25" s="21">
        <f t="shared" si="1"/>
        <v>9833.2409184783628</v>
      </c>
    </row>
    <row r="26" spans="1:12" x14ac:dyDescent="0.25">
      <c r="A26" s="16">
        <f t="shared" si="0"/>
        <v>22</v>
      </c>
      <c r="B26" s="16">
        <v>22190</v>
      </c>
      <c r="D26" s="18" t="s">
        <v>34</v>
      </c>
      <c r="I26" s="19">
        <f>'[1]LEA''S 7''14-6''15 OK'!L77</f>
        <v>7544</v>
      </c>
      <c r="K26" s="20">
        <f t="shared" si="2"/>
        <v>4.7503120348974227E-2</v>
      </c>
      <c r="L26" s="21">
        <f t="shared" si="1"/>
        <v>358.36353991266157</v>
      </c>
    </row>
    <row r="27" spans="1:12" x14ac:dyDescent="0.25">
      <c r="A27" s="16">
        <f t="shared" si="0"/>
        <v>23</v>
      </c>
      <c r="B27" s="16">
        <v>23190</v>
      </c>
      <c r="D27" s="18" t="s">
        <v>35</v>
      </c>
      <c r="I27" s="19">
        <f>'[1]LEA''S 7''14-6''15 OK'!L81</f>
        <v>190728</v>
      </c>
      <c r="K27" s="20">
        <f t="shared" si="2"/>
        <v>4.7503120348974227E-2</v>
      </c>
      <c r="L27" s="21">
        <f t="shared" si="1"/>
        <v>9060.1751379191555</v>
      </c>
    </row>
    <row r="28" spans="1:12" x14ac:dyDescent="0.25">
      <c r="A28" s="16">
        <f t="shared" si="0"/>
        <v>24</v>
      </c>
      <c r="B28" s="16">
        <v>24190</v>
      </c>
      <c r="D28" s="18" t="s">
        <v>36</v>
      </c>
      <c r="I28" s="19">
        <f>'[1]LEA''S 7''14-6''15 OK'!L85</f>
        <v>289427</v>
      </c>
      <c r="K28" s="20">
        <f t="shared" si="2"/>
        <v>4.7503120348974227E-2</v>
      </c>
      <c r="L28" s="21">
        <f t="shared" si="1"/>
        <v>13748.685613242564</v>
      </c>
    </row>
    <row r="29" spans="1:12" x14ac:dyDescent="0.25">
      <c r="A29" s="16">
        <f t="shared" si="0"/>
        <v>25</v>
      </c>
      <c r="B29" s="16">
        <v>25190</v>
      </c>
      <c r="D29" s="18" t="s">
        <v>37</v>
      </c>
      <c r="I29" s="19">
        <f>'[1]LEA''S 7''14-6''15 OK'!L89</f>
        <v>111264</v>
      </c>
      <c r="K29" s="20">
        <f t="shared" si="2"/>
        <v>4.7503120348974227E-2</v>
      </c>
      <c r="L29" s="21">
        <f t="shared" si="1"/>
        <v>5285.3871825082688</v>
      </c>
    </row>
    <row r="30" spans="1:12" x14ac:dyDescent="0.25">
      <c r="A30" s="16">
        <f t="shared" si="0"/>
        <v>26</v>
      </c>
      <c r="B30" s="16">
        <v>26190</v>
      </c>
      <c r="D30" s="18" t="s">
        <v>38</v>
      </c>
      <c r="I30" s="19">
        <f>'[1]LEA''S 7''14-6''15 OK'!L93</f>
        <v>1100991</v>
      </c>
      <c r="K30" s="20">
        <f t="shared" si="2"/>
        <v>4.7503120348974227E-2</v>
      </c>
      <c r="L30" s="21">
        <f t="shared" si="1"/>
        <v>52300.50797613748</v>
      </c>
    </row>
    <row r="31" spans="1:12" x14ac:dyDescent="0.25">
      <c r="A31" s="16">
        <f t="shared" si="0"/>
        <v>27</v>
      </c>
      <c r="B31" s="16">
        <v>27190</v>
      </c>
      <c r="D31" s="18" t="s">
        <v>39</v>
      </c>
      <c r="I31" s="19">
        <f>'[1]LEA''S 7''14-6''15 OK'!L97</f>
        <v>151415</v>
      </c>
      <c r="K31" s="20">
        <f t="shared" si="2"/>
        <v>4.7503120348974227E-2</v>
      </c>
      <c r="L31" s="21">
        <f t="shared" si="1"/>
        <v>7192.6849676399324</v>
      </c>
    </row>
    <row r="32" spans="1:12" x14ac:dyDescent="0.25">
      <c r="A32" s="16">
        <f t="shared" si="0"/>
        <v>28</v>
      </c>
      <c r="B32" s="16">
        <v>28190</v>
      </c>
      <c r="D32" s="18" t="s">
        <v>40</v>
      </c>
      <c r="I32" s="19">
        <f>'[1]LEA''S 7''14-6''15 OK'!L101</f>
        <v>3459330</v>
      </c>
      <c r="K32" s="20">
        <f t="shared" si="2"/>
        <v>4.7503120348974227E-2</v>
      </c>
      <c r="L32" s="21">
        <f>I32*K32+0.01</f>
        <v>164328.97931681701</v>
      </c>
    </row>
    <row r="33" spans="1:12" x14ac:dyDescent="0.25">
      <c r="A33" s="16">
        <f t="shared" si="0"/>
        <v>29</v>
      </c>
      <c r="B33" s="16">
        <v>30190</v>
      </c>
      <c r="D33" s="18" t="s">
        <v>41</v>
      </c>
      <c r="I33" s="19">
        <f>'[1]LEA''S 7''14-6''15 OK'!L105</f>
        <v>91049</v>
      </c>
      <c r="K33" s="20">
        <f t="shared" si="2"/>
        <v>4.7503120348974227E-2</v>
      </c>
      <c r="L33" s="21">
        <f t="shared" si="1"/>
        <v>4325.1116046537545</v>
      </c>
    </row>
    <row r="34" spans="1:12" x14ac:dyDescent="0.25">
      <c r="A34" s="16">
        <f t="shared" si="0"/>
        <v>30</v>
      </c>
      <c r="B34" s="16">
        <v>31190</v>
      </c>
      <c r="D34" s="18" t="s">
        <v>42</v>
      </c>
      <c r="I34" s="19">
        <f>'[1]LEA''S 7''14-6''15 OK'!L109</f>
        <v>148268</v>
      </c>
      <c r="K34" s="20">
        <f t="shared" si="2"/>
        <v>4.7503120348974227E-2</v>
      </c>
      <c r="L34" s="21">
        <f t="shared" si="1"/>
        <v>7043.1926479017111</v>
      </c>
    </row>
    <row r="35" spans="1:12" x14ac:dyDescent="0.25">
      <c r="A35" s="16">
        <f t="shared" si="0"/>
        <v>31</v>
      </c>
      <c r="B35" s="16">
        <v>32190</v>
      </c>
      <c r="D35" s="18" t="s">
        <v>43</v>
      </c>
      <c r="I35" s="19">
        <f>'[1]LEA''S 7''14-6''15 OK'!L113</f>
        <v>213047</v>
      </c>
      <c r="K35" s="20">
        <f t="shared" si="2"/>
        <v>4.7503120348974227E-2</v>
      </c>
      <c r="L35" s="21">
        <f t="shared" si="1"/>
        <v>10120.397280987912</v>
      </c>
    </row>
    <row r="36" spans="1:12" x14ac:dyDescent="0.25">
      <c r="A36" s="16">
        <f t="shared" si="0"/>
        <v>32</v>
      </c>
      <c r="B36" s="16">
        <v>33190</v>
      </c>
      <c r="D36" s="18" t="s">
        <v>44</v>
      </c>
      <c r="I36" s="19">
        <f>'[1]LEA''S 7''14-6''15 OK'!L117</f>
        <v>138595</v>
      </c>
      <c r="K36" s="20">
        <f t="shared" si="2"/>
        <v>4.7503120348974227E-2</v>
      </c>
      <c r="L36" s="21">
        <f t="shared" si="1"/>
        <v>6583.6949647660831</v>
      </c>
    </row>
    <row r="37" spans="1:12" x14ac:dyDescent="0.25">
      <c r="A37" s="16">
        <f t="shared" si="0"/>
        <v>33</v>
      </c>
      <c r="B37" s="16">
        <v>35190</v>
      </c>
      <c r="D37" s="18" t="s">
        <v>45</v>
      </c>
      <c r="I37" s="19">
        <f>'[1]LEA''S 7''14-6''15 OK'!L121</f>
        <v>604328</v>
      </c>
      <c r="K37" s="20">
        <f t="shared" si="2"/>
        <v>4.7503120348974227E-2</v>
      </c>
      <c r="L37" s="21">
        <f t="shared" si="1"/>
        <v>28707.465714254897</v>
      </c>
    </row>
    <row r="38" spans="1:12" x14ac:dyDescent="0.25">
      <c r="A38" s="16">
        <f t="shared" si="0"/>
        <v>34</v>
      </c>
      <c r="B38" s="16">
        <v>36190</v>
      </c>
      <c r="D38" s="18" t="s">
        <v>46</v>
      </c>
      <c r="I38" s="19">
        <f>'[1]LEA''S 7''14-6''15 OK'!L125</f>
        <v>228796</v>
      </c>
      <c r="K38" s="20">
        <f t="shared" si="2"/>
        <v>4.7503120348974227E-2</v>
      </c>
      <c r="L38" s="21">
        <f t="shared" si="1"/>
        <v>10868.523923363908</v>
      </c>
    </row>
    <row r="39" spans="1:12" x14ac:dyDescent="0.25">
      <c r="A39" s="16">
        <f t="shared" si="0"/>
        <v>35</v>
      </c>
      <c r="B39" s="16">
        <v>38190</v>
      </c>
      <c r="D39" s="18" t="s">
        <v>47</v>
      </c>
      <c r="I39" s="19">
        <f>'[1]LEA''S 7''14-6''15 OK'!L129</f>
        <v>320846</v>
      </c>
      <c r="K39" s="20">
        <f t="shared" si="2"/>
        <v>4.7503120348974227E-2</v>
      </c>
      <c r="L39" s="21">
        <f t="shared" si="1"/>
        <v>15241.186151486985</v>
      </c>
    </row>
    <row r="40" spans="1:12" ht="13.8" thickBot="1" x14ac:dyDescent="0.3">
      <c r="A40" s="16">
        <f t="shared" si="0"/>
        <v>36</v>
      </c>
      <c r="B40" s="16">
        <v>39190</v>
      </c>
      <c r="D40" s="18" t="s">
        <v>48</v>
      </c>
      <c r="I40" s="19">
        <f>'[1]LEA''S 7''14-6''15 OK'!L133</f>
        <v>696196</v>
      </c>
      <c r="K40" s="20">
        <f t="shared" si="2"/>
        <v>4.7503120348974227E-2</v>
      </c>
      <c r="L40" s="22">
        <f t="shared" si="1"/>
        <v>33071.482374474464</v>
      </c>
    </row>
    <row r="41" spans="1:12" ht="13.8" thickBot="1" x14ac:dyDescent="0.3">
      <c r="G41" s="23" t="s">
        <v>49</v>
      </c>
      <c r="H41" s="24">
        <f>A40</f>
        <v>36</v>
      </c>
      <c r="I41" s="25">
        <f>SUM(I5:I40)</f>
        <v>12588900</v>
      </c>
      <c r="K41" s="1" t="s">
        <v>50</v>
      </c>
      <c r="L41" s="26">
        <f>SUM(L5:L40)-0.01</f>
        <v>598012.03176120156</v>
      </c>
    </row>
    <row r="42" spans="1:12" ht="13.8" thickBot="1" x14ac:dyDescent="0.3">
      <c r="A42" s="15" t="s">
        <v>0</v>
      </c>
      <c r="B42" s="15"/>
      <c r="C42" s="15"/>
      <c r="D42" s="15"/>
      <c r="G42" s="1">
        <v>2013</v>
      </c>
    </row>
    <row r="43" spans="1:12" ht="13.8" thickBot="1" x14ac:dyDescent="0.3">
      <c r="A43" s="3"/>
      <c r="B43" s="4" t="s">
        <v>1</v>
      </c>
      <c r="C43" s="5"/>
      <c r="D43" s="6" t="s">
        <v>2</v>
      </c>
      <c r="E43" s="7"/>
      <c r="F43" s="7"/>
      <c r="G43" s="8"/>
      <c r="H43" s="5"/>
      <c r="I43" s="4" t="s">
        <v>3</v>
      </c>
      <c r="J43" s="5"/>
      <c r="K43" s="9" t="s">
        <v>4</v>
      </c>
      <c r="L43" s="10" t="s">
        <v>5</v>
      </c>
    </row>
    <row r="44" spans="1:12" x14ac:dyDescent="0.25">
      <c r="A44" s="1">
        <v>37</v>
      </c>
      <c r="B44" s="17" t="s">
        <v>51</v>
      </c>
      <c r="D44" s="18" t="s">
        <v>52</v>
      </c>
      <c r="H44" s="13"/>
      <c r="I44" s="19">
        <f>+'[1]INDEPEND 7''14-6''15 OK'!D10</f>
        <v>8127</v>
      </c>
      <c r="K44" s="20">
        <f>+K40</f>
        <v>4.7503120348974227E-2</v>
      </c>
      <c r="L44" s="21">
        <f>I44*K44</f>
        <v>386.05785907611357</v>
      </c>
    </row>
    <row r="45" spans="1:12" x14ac:dyDescent="0.25">
      <c r="A45" s="1">
        <f>+A44+1</f>
        <v>38</v>
      </c>
      <c r="B45" s="17">
        <v>10802</v>
      </c>
      <c r="D45" s="18" t="s">
        <v>53</v>
      </c>
      <c r="H45" s="13"/>
      <c r="I45" s="19">
        <f>+'[1]INDEPEND 7''14-6''15 OK'!D14</f>
        <v>10751</v>
      </c>
      <c r="K45" s="20">
        <f>+K44</f>
        <v>4.7503120348974227E-2</v>
      </c>
      <c r="L45" s="21">
        <f t="shared" ref="L45:L64" si="3">I45*K45</f>
        <v>510.70604687182191</v>
      </c>
    </row>
    <row r="46" spans="1:12" x14ac:dyDescent="0.25">
      <c r="A46" s="1">
        <f>+A45+1</f>
        <v>39</v>
      </c>
      <c r="B46" s="16">
        <v>10804</v>
      </c>
      <c r="D46" s="18" t="s">
        <v>54</v>
      </c>
      <c r="I46" s="19">
        <f>+'[1]INDEPEND 7''14-6''15 OK'!D18</f>
        <v>9283</v>
      </c>
      <c r="K46" s="20">
        <f t="shared" ref="K46:K64" si="4">+K45</f>
        <v>4.7503120348974227E-2</v>
      </c>
      <c r="L46" s="21">
        <f t="shared" si="3"/>
        <v>440.97146619952775</v>
      </c>
    </row>
    <row r="47" spans="1:12" x14ac:dyDescent="0.25">
      <c r="A47" s="1">
        <f t="shared" ref="A47:A64" si="5">+A46+1</f>
        <v>40</v>
      </c>
      <c r="B47" s="16">
        <v>16221</v>
      </c>
      <c r="D47" s="18" t="s">
        <v>55</v>
      </c>
      <c r="I47" s="19">
        <f>'[1]INDEPEND 7''14-6''15 OK'!D22</f>
        <v>16494</v>
      </c>
      <c r="K47" s="20">
        <f t="shared" si="4"/>
        <v>4.7503120348974227E-2</v>
      </c>
      <c r="L47" s="21">
        <f t="shared" si="3"/>
        <v>783.5164670359809</v>
      </c>
    </row>
    <row r="48" spans="1:12" x14ac:dyDescent="0.25">
      <c r="A48" s="1">
        <f t="shared" si="5"/>
        <v>41</v>
      </c>
      <c r="B48" s="28">
        <v>17701</v>
      </c>
      <c r="C48" s="29"/>
      <c r="D48" s="30" t="s">
        <v>56</v>
      </c>
      <c r="E48" s="29"/>
      <c r="F48" s="29"/>
      <c r="G48" s="29"/>
      <c r="H48" s="29"/>
      <c r="I48" s="31">
        <f>+'[1]INDEPEND 7''14-6''15 OK'!D26</f>
        <v>87218</v>
      </c>
      <c r="J48" s="29"/>
      <c r="K48" s="32">
        <f t="shared" si="4"/>
        <v>4.7503120348974227E-2</v>
      </c>
      <c r="L48" s="33">
        <f>I48*K48</f>
        <v>4143.1271505968343</v>
      </c>
    </row>
    <row r="49" spans="1:12" x14ac:dyDescent="0.25">
      <c r="A49" s="1">
        <f t="shared" si="5"/>
        <v>42</v>
      </c>
      <c r="B49" s="16">
        <v>26602</v>
      </c>
      <c r="D49" s="18" t="s">
        <v>57</v>
      </c>
      <c r="I49" s="19">
        <f>'[1]INDEPEND 7''14-6''15 OK'!D30</f>
        <v>18077</v>
      </c>
      <c r="K49" s="34">
        <f t="shared" si="4"/>
        <v>4.7503120348974227E-2</v>
      </c>
      <c r="L49" s="21">
        <f>I49*K49</f>
        <v>858.71390654840707</v>
      </c>
    </row>
    <row r="50" spans="1:12" x14ac:dyDescent="0.25">
      <c r="A50" s="1">
        <f t="shared" si="5"/>
        <v>43</v>
      </c>
      <c r="B50" s="16">
        <v>26808</v>
      </c>
      <c r="D50" s="18" t="s">
        <v>58</v>
      </c>
      <c r="I50" s="19">
        <f>+'[1]INDEPEND 7''14-6''15 OK'!D34</f>
        <v>42750</v>
      </c>
      <c r="K50" s="34">
        <f t="shared" si="4"/>
        <v>4.7503120348974227E-2</v>
      </c>
      <c r="L50" s="21">
        <f t="shared" si="3"/>
        <v>2030.7583949186483</v>
      </c>
    </row>
    <row r="51" spans="1:12" x14ac:dyDescent="0.25">
      <c r="A51" s="1">
        <f t="shared" si="5"/>
        <v>44</v>
      </c>
      <c r="B51" s="16">
        <v>28217</v>
      </c>
      <c r="D51" s="18" t="s">
        <v>59</v>
      </c>
      <c r="I51" s="19">
        <f>+'[1]INDEPEND 7''14-6''15 OK'!D38</f>
        <v>38501</v>
      </c>
      <c r="K51" s="34">
        <f t="shared" si="4"/>
        <v>4.7503120348974227E-2</v>
      </c>
      <c r="L51" s="21">
        <f t="shared" si="3"/>
        <v>1828.9176365558567</v>
      </c>
    </row>
    <row r="52" spans="1:12" x14ac:dyDescent="0.25">
      <c r="A52" s="1">
        <f t="shared" si="5"/>
        <v>45</v>
      </c>
      <c r="B52" s="16">
        <v>28356</v>
      </c>
      <c r="D52" s="18" t="s">
        <v>60</v>
      </c>
      <c r="I52" s="19">
        <f>+'[1]INDEPEND 7''14-6''15 OK'!D42</f>
        <v>12043</v>
      </c>
      <c r="K52" s="34">
        <f t="shared" si="4"/>
        <v>4.7503120348974227E-2</v>
      </c>
      <c r="L52" s="21">
        <f t="shared" si="3"/>
        <v>572.08007836269667</v>
      </c>
    </row>
    <row r="53" spans="1:12" x14ac:dyDescent="0.25">
      <c r="A53" s="1">
        <f t="shared" si="5"/>
        <v>46</v>
      </c>
      <c r="B53" s="16">
        <v>28505</v>
      </c>
      <c r="D53" s="18" t="s">
        <v>61</v>
      </c>
      <c r="I53" s="19">
        <f>+'[1]INDEPEND 7''14-6''15 OK'!D46</f>
        <v>22873</v>
      </c>
      <c r="K53" s="34">
        <f t="shared" si="4"/>
        <v>4.7503120348974227E-2</v>
      </c>
      <c r="L53" s="21">
        <f t="shared" si="3"/>
        <v>1086.5388717420874</v>
      </c>
    </row>
    <row r="54" spans="1:12" x14ac:dyDescent="0.25">
      <c r="A54" s="1">
        <f t="shared" si="5"/>
        <v>47</v>
      </c>
      <c r="B54" s="16">
        <v>28613</v>
      </c>
      <c r="D54" s="18" t="s">
        <v>62</v>
      </c>
      <c r="I54" s="19">
        <f>+'[1]INDEPEND 7''14-6''15 OK'!D50</f>
        <v>2743</v>
      </c>
      <c r="K54" s="34">
        <f t="shared" si="4"/>
        <v>4.7503120348974227E-2</v>
      </c>
      <c r="L54" s="21">
        <f>I54*K54</f>
        <v>130.30105911723629</v>
      </c>
    </row>
    <row r="55" spans="1:12" x14ac:dyDescent="0.25">
      <c r="A55" s="1">
        <f t="shared" si="5"/>
        <v>48</v>
      </c>
      <c r="B55" s="16">
        <v>28703</v>
      </c>
      <c r="D55" s="18" t="s">
        <v>63</v>
      </c>
      <c r="I55" s="19">
        <f>+'[1]INDEPEND 7''14-6''15 OK'!D54</f>
        <v>38128</v>
      </c>
      <c r="K55" s="34">
        <f t="shared" si="4"/>
        <v>4.7503120348974227E-2</v>
      </c>
      <c r="L55" s="21">
        <f t="shared" si="3"/>
        <v>1811.1989726656893</v>
      </c>
    </row>
    <row r="56" spans="1:12" x14ac:dyDescent="0.25">
      <c r="A56" s="1">
        <f t="shared" si="5"/>
        <v>49</v>
      </c>
      <c r="B56" s="16">
        <v>28816</v>
      </c>
      <c r="D56" s="18" t="s">
        <v>64</v>
      </c>
      <c r="I56" s="19">
        <f>+'[1]INDEPEND 7''14-6''15 OK'!D58</f>
        <v>2027</v>
      </c>
      <c r="K56" s="34">
        <f t="shared" si="4"/>
        <v>4.7503120348974227E-2</v>
      </c>
      <c r="L56" s="21">
        <f t="shared" si="3"/>
        <v>96.288824947370756</v>
      </c>
    </row>
    <row r="57" spans="1:12" x14ac:dyDescent="0.25">
      <c r="A57" s="1">
        <f t="shared" si="5"/>
        <v>50</v>
      </c>
      <c r="B57" s="16">
        <v>28823</v>
      </c>
      <c r="D57" s="18" t="s">
        <v>65</v>
      </c>
      <c r="I57" s="19">
        <f>+'[1]INDEPEND 7''14-6''15 OK'!D62</f>
        <v>7372</v>
      </c>
      <c r="K57" s="34">
        <f t="shared" si="4"/>
        <v>4.7503120348974227E-2</v>
      </c>
      <c r="L57" s="21">
        <f t="shared" si="3"/>
        <v>350.19300321263802</v>
      </c>
    </row>
    <row r="58" spans="1:12" x14ac:dyDescent="0.25">
      <c r="A58" s="1">
        <f t="shared" si="5"/>
        <v>51</v>
      </c>
      <c r="B58" s="16">
        <v>35834</v>
      </c>
      <c r="D58" s="18" t="s">
        <v>66</v>
      </c>
      <c r="I58" s="19">
        <f>+'[1]INDEPEND 7''14-6''15 OK'!D74</f>
        <v>2810</v>
      </c>
      <c r="K58" s="34">
        <f t="shared" si="4"/>
        <v>4.7503120348974227E-2</v>
      </c>
      <c r="L58" s="21">
        <f t="shared" si="3"/>
        <v>133.48376818061757</v>
      </c>
    </row>
    <row r="59" spans="1:12" x14ac:dyDescent="0.25">
      <c r="A59" s="1">
        <f t="shared" si="5"/>
        <v>52</v>
      </c>
      <c r="B59" s="16">
        <v>35839</v>
      </c>
      <c r="D59" s="18" t="s">
        <v>67</v>
      </c>
      <c r="I59" s="19">
        <f>+'[1]INDEPEND 7''14-6''15 OK'!D78</f>
        <v>4595</v>
      </c>
      <c r="K59" s="34">
        <f t="shared" si="4"/>
        <v>4.7503120348974227E-2</v>
      </c>
      <c r="L59" s="21">
        <f t="shared" si="3"/>
        <v>218.27683800353657</v>
      </c>
    </row>
    <row r="60" spans="1:12" x14ac:dyDescent="0.25">
      <c r="A60" s="1">
        <f t="shared" si="5"/>
        <v>53</v>
      </c>
      <c r="B60" s="16">
        <v>32601</v>
      </c>
      <c r="D60" s="18" t="s">
        <v>68</v>
      </c>
      <c r="I60" s="19">
        <f>+'[1]INDEPEND 7''14-6''15 OK'!D66</f>
        <v>12009</v>
      </c>
      <c r="K60" s="34">
        <f t="shared" si="4"/>
        <v>4.7503120348974227E-2</v>
      </c>
      <c r="L60" s="21">
        <f t="shared" si="3"/>
        <v>570.46497227083148</v>
      </c>
    </row>
    <row r="61" spans="1:12" x14ac:dyDescent="0.25">
      <c r="A61" s="1">
        <f t="shared" si="5"/>
        <v>54</v>
      </c>
      <c r="B61" s="16">
        <v>35141</v>
      </c>
      <c r="D61" s="18" t="s">
        <v>69</v>
      </c>
      <c r="I61" s="19">
        <f>+'[1]INDEPEND 7''14-6''15 OK'!D70</f>
        <v>3191</v>
      </c>
      <c r="K61" s="34">
        <f t="shared" si="4"/>
        <v>4.7503120348974227E-2</v>
      </c>
      <c r="L61" s="35">
        <f t="shared" si="3"/>
        <v>151.58245703357676</v>
      </c>
    </row>
    <row r="62" spans="1:12" x14ac:dyDescent="0.25">
      <c r="A62" s="1">
        <f t="shared" si="5"/>
        <v>55</v>
      </c>
      <c r="B62" s="16">
        <v>39601</v>
      </c>
      <c r="D62" s="18" t="s">
        <v>70</v>
      </c>
      <c r="I62" s="19">
        <f>+'[1]INDEPEND 7''14-6''15 OK'!D82</f>
        <v>15224</v>
      </c>
      <c r="K62" s="34">
        <f t="shared" si="4"/>
        <v>4.7503120348974227E-2</v>
      </c>
      <c r="L62" s="35">
        <f t="shared" si="3"/>
        <v>723.18750419278365</v>
      </c>
    </row>
    <row r="63" spans="1:12" x14ac:dyDescent="0.25">
      <c r="A63" s="1">
        <f t="shared" si="5"/>
        <v>56</v>
      </c>
      <c r="B63" s="16">
        <v>96201</v>
      </c>
      <c r="D63" s="18" t="s">
        <v>71</v>
      </c>
      <c r="I63" s="19">
        <f>+'[1]INDEPEND 7''14-6''15 OK'!D86</f>
        <v>4898</v>
      </c>
      <c r="K63" s="34">
        <f t="shared" si="4"/>
        <v>4.7503120348974227E-2</v>
      </c>
      <c r="L63" s="35">
        <f t="shared" si="3"/>
        <v>232.67028346927577</v>
      </c>
    </row>
    <row r="64" spans="1:12" ht="13.8" thickBot="1" x14ac:dyDescent="0.3">
      <c r="A64" s="1">
        <f t="shared" si="5"/>
        <v>57</v>
      </c>
      <c r="B64" s="16">
        <v>97601</v>
      </c>
      <c r="D64" s="18" t="s">
        <v>72</v>
      </c>
      <c r="I64" s="36">
        <f>+'[1]INDEPEND 7''14-6''15 OK'!D90</f>
        <v>8521</v>
      </c>
      <c r="K64" s="34">
        <f t="shared" si="4"/>
        <v>4.7503120348974227E-2</v>
      </c>
      <c r="L64" s="35">
        <f t="shared" si="3"/>
        <v>404.77408849360938</v>
      </c>
    </row>
    <row r="65" spans="1:12" ht="13.8" thickBot="1" x14ac:dyDescent="0.3">
      <c r="A65" s="16"/>
      <c r="G65" s="23" t="s">
        <v>49</v>
      </c>
      <c r="H65" s="37">
        <v>21</v>
      </c>
      <c r="I65" s="38">
        <f>SUM(I44:I64)</f>
        <v>367635</v>
      </c>
      <c r="J65" s="39"/>
      <c r="K65" s="1" t="s">
        <v>50</v>
      </c>
      <c r="L65" s="26">
        <f>SUM(L44:L64)</f>
        <v>17463.809649495142</v>
      </c>
    </row>
    <row r="66" spans="1:12" x14ac:dyDescent="0.25">
      <c r="A66" s="16"/>
      <c r="G66" s="40"/>
      <c r="H66" s="41"/>
      <c r="I66" s="42"/>
    </row>
    <row r="67" spans="1:12" ht="13.8" thickBot="1" x14ac:dyDescent="0.3">
      <c r="A67" s="1" t="s">
        <v>0</v>
      </c>
      <c r="G67" s="1">
        <v>2013</v>
      </c>
      <c r="I67" s="42"/>
    </row>
    <row r="68" spans="1:12" ht="13.8" thickBot="1" x14ac:dyDescent="0.3">
      <c r="A68" s="3"/>
      <c r="B68" s="4" t="s">
        <v>1</v>
      </c>
      <c r="C68" s="5"/>
      <c r="D68" s="6" t="s">
        <v>2</v>
      </c>
      <c r="E68" s="7"/>
      <c r="F68" s="7"/>
      <c r="G68" s="8"/>
      <c r="H68" s="5"/>
      <c r="I68" s="4" t="s">
        <v>3</v>
      </c>
      <c r="J68" s="5"/>
      <c r="K68" s="9" t="s">
        <v>4</v>
      </c>
      <c r="L68" s="10" t="s">
        <v>5</v>
      </c>
    </row>
    <row r="69" spans="1:12" x14ac:dyDescent="0.25">
      <c r="A69" s="1">
        <f>+A64+1</f>
        <v>58</v>
      </c>
      <c r="B69" s="17" t="s">
        <v>73</v>
      </c>
      <c r="D69" s="18" t="s">
        <v>74</v>
      </c>
      <c r="I69" s="19">
        <f>+'[1]RCCI''s 7''14-6''15 OK'!D9</f>
        <v>5742</v>
      </c>
      <c r="K69" s="20">
        <f>+K62</f>
        <v>4.7503120348974227E-2</v>
      </c>
      <c r="L69" s="21">
        <f>+I69*K69</f>
        <v>272.76291704381003</v>
      </c>
    </row>
    <row r="70" spans="1:12" x14ac:dyDescent="0.25">
      <c r="A70" s="1">
        <f>+A69+1</f>
        <v>59</v>
      </c>
      <c r="B70" s="43" t="s">
        <v>75</v>
      </c>
      <c r="C70" s="29"/>
      <c r="D70" s="30" t="s">
        <v>76</v>
      </c>
      <c r="E70" s="29"/>
      <c r="F70" s="29"/>
      <c r="G70" s="29"/>
      <c r="H70" s="29"/>
      <c r="I70" s="31">
        <f>+'[1]RCCI''s 7''14-6''15 OK'!D13</f>
        <v>41254</v>
      </c>
      <c r="J70" s="29"/>
      <c r="K70" s="32">
        <f t="shared" ref="K70:K75" si="6">+K69</f>
        <v>4.7503120348974227E-2</v>
      </c>
      <c r="L70" s="33">
        <f t="shared" ref="L70:L83" si="7">+I70*K70</f>
        <v>1959.6937268765828</v>
      </c>
    </row>
    <row r="71" spans="1:12" x14ac:dyDescent="0.25">
      <c r="A71" s="1">
        <f>+A70+1</f>
        <v>60</v>
      </c>
      <c r="B71" s="16">
        <v>7805</v>
      </c>
      <c r="D71" s="18" t="s">
        <v>77</v>
      </c>
      <c r="I71" s="19">
        <f>+'[1]RCCI''s 7''14-6''15 OK'!D17</f>
        <v>1532</v>
      </c>
      <c r="K71" s="20">
        <f t="shared" si="6"/>
        <v>4.7503120348974227E-2</v>
      </c>
      <c r="L71" s="21">
        <f t="shared" si="7"/>
        <v>72.77478037462852</v>
      </c>
    </row>
    <row r="72" spans="1:12" x14ac:dyDescent="0.25">
      <c r="A72" s="1">
        <f>+A71+1</f>
        <v>61</v>
      </c>
      <c r="B72" s="16">
        <v>13801</v>
      </c>
      <c r="D72" s="18" t="s">
        <v>78</v>
      </c>
      <c r="I72" s="19">
        <f>+'[1]RCCI''s 7''14-6''15 OK'!D21</f>
        <v>15104</v>
      </c>
      <c r="K72" s="20">
        <f t="shared" si="6"/>
        <v>4.7503120348974227E-2</v>
      </c>
      <c r="L72" s="21">
        <f t="shared" si="7"/>
        <v>717.48712975090677</v>
      </c>
    </row>
    <row r="73" spans="1:12" x14ac:dyDescent="0.25">
      <c r="A73" s="1">
        <f t="shared" ref="A73:A80" si="8">A72+1</f>
        <v>62</v>
      </c>
      <c r="B73" s="16">
        <v>20801</v>
      </c>
      <c r="D73" s="18" t="s">
        <v>79</v>
      </c>
      <c r="I73" s="19">
        <f>+'[1]RCCI''s 7''14-6''15 OK'!D25</f>
        <v>8391</v>
      </c>
      <c r="K73" s="20">
        <f t="shared" si="6"/>
        <v>4.7503120348974227E-2</v>
      </c>
      <c r="L73" s="21">
        <f t="shared" si="7"/>
        <v>398.59868284824273</v>
      </c>
    </row>
    <row r="74" spans="1:12" x14ac:dyDescent="0.25">
      <c r="A74" s="1">
        <f t="shared" si="8"/>
        <v>63</v>
      </c>
      <c r="B74" s="16">
        <v>24805</v>
      </c>
      <c r="D74" s="18" t="s">
        <v>80</v>
      </c>
      <c r="I74" s="19">
        <f>+'[1]RCCI''s 7''14-6''15 OK'!D29</f>
        <v>9387</v>
      </c>
      <c r="K74" s="20">
        <f t="shared" si="6"/>
        <v>4.7503120348974227E-2</v>
      </c>
      <c r="L74" s="21">
        <f t="shared" si="7"/>
        <v>445.9117907158211</v>
      </c>
    </row>
    <row r="75" spans="1:12" x14ac:dyDescent="0.25">
      <c r="A75" s="1">
        <f t="shared" si="8"/>
        <v>64</v>
      </c>
      <c r="B75" s="16">
        <v>26802</v>
      </c>
      <c r="D75" s="18" t="s">
        <v>81</v>
      </c>
      <c r="I75" s="19">
        <f>+'[1]RCCI''s 7''14-6''15 OK'!D33</f>
        <v>909</v>
      </c>
      <c r="K75" s="20">
        <f t="shared" si="6"/>
        <v>4.7503120348974227E-2</v>
      </c>
      <c r="L75" s="21">
        <f t="shared" si="7"/>
        <v>43.180336397217573</v>
      </c>
    </row>
    <row r="76" spans="1:12" x14ac:dyDescent="0.25">
      <c r="A76" s="1">
        <f t="shared" si="8"/>
        <v>65</v>
      </c>
      <c r="B76" s="16">
        <v>26804</v>
      </c>
      <c r="D76" s="18" t="s">
        <v>82</v>
      </c>
      <c r="I76" s="19">
        <f>+'[1]RCCI''s 7''14-6''15 OK'!D37</f>
        <v>1240</v>
      </c>
      <c r="K76" s="20">
        <f>+K69</f>
        <v>4.7503120348974227E-2</v>
      </c>
      <c r="L76" s="21">
        <f t="shared" si="7"/>
        <v>58.903869232728042</v>
      </c>
    </row>
    <row r="77" spans="1:12" x14ac:dyDescent="0.25">
      <c r="A77" s="1">
        <f t="shared" si="8"/>
        <v>66</v>
      </c>
      <c r="B77" s="16">
        <v>27801</v>
      </c>
      <c r="D77" s="18" t="s">
        <v>83</v>
      </c>
      <c r="I77" s="44">
        <f>+'[1]RCCI''s 7''14-6''15 OK'!D41</f>
        <v>7996</v>
      </c>
      <c r="K77" s="20">
        <f>+K70</f>
        <v>4.7503120348974227E-2</v>
      </c>
      <c r="L77" s="21">
        <f t="shared" si="7"/>
        <v>379.83495031039791</v>
      </c>
    </row>
    <row r="78" spans="1:12" x14ac:dyDescent="0.25">
      <c r="A78" s="1">
        <f t="shared" si="8"/>
        <v>67</v>
      </c>
      <c r="B78" s="16">
        <v>28816</v>
      </c>
      <c r="D78" s="18" t="s">
        <v>64</v>
      </c>
      <c r="I78" s="19">
        <f>+'[1]RCCI''s 7''14-6''15 OK'!D45</f>
        <v>6880</v>
      </c>
      <c r="K78" s="20">
        <f>+K71</f>
        <v>4.7503120348974227E-2</v>
      </c>
      <c r="L78" s="21">
        <f t="shared" si="7"/>
        <v>326.82146800094267</v>
      </c>
    </row>
    <row r="79" spans="1:12" x14ac:dyDescent="0.25">
      <c r="A79" s="1">
        <f>+A78+1</f>
        <v>68</v>
      </c>
      <c r="B79" s="45">
        <v>28864</v>
      </c>
      <c r="C79" s="46"/>
      <c r="D79" s="11" t="s">
        <v>84</v>
      </c>
      <c r="E79" s="18"/>
      <c r="I79" s="19">
        <f>+'[1]RCCI''s 7''14-6''15 OK'!D49</f>
        <v>5771</v>
      </c>
      <c r="K79" s="20">
        <f>+K73</f>
        <v>4.7503120348974227E-2</v>
      </c>
      <c r="L79" s="21">
        <f t="shared" si="7"/>
        <v>274.14050753393025</v>
      </c>
    </row>
    <row r="80" spans="1:12" x14ac:dyDescent="0.25">
      <c r="A80" s="1">
        <f t="shared" si="8"/>
        <v>69</v>
      </c>
      <c r="B80" s="47">
        <v>28886</v>
      </c>
      <c r="C80" s="46"/>
      <c r="D80" s="48" t="s">
        <v>85</v>
      </c>
      <c r="E80" s="18"/>
      <c r="I80" s="19">
        <f>+'[1]RCCI''s 7''14-6''15 OK'!D53</f>
        <v>155</v>
      </c>
      <c r="K80" s="20">
        <f>+K74</f>
        <v>4.7503120348974227E-2</v>
      </c>
      <c r="L80" s="21">
        <f>+I80*K80+0.02</f>
        <v>7.3829836540910048</v>
      </c>
    </row>
    <row r="81" spans="1:12" x14ac:dyDescent="0.25">
      <c r="A81" s="1">
        <f>A80+1</f>
        <v>70</v>
      </c>
      <c r="B81" s="49">
        <v>70801</v>
      </c>
      <c r="C81" s="50"/>
      <c r="D81" s="18" t="s">
        <v>86</v>
      </c>
      <c r="I81" s="19">
        <f>+'[1]RCCI''s 7''14-6''15 OK'!D57</f>
        <v>2515</v>
      </c>
      <c r="K81" s="20">
        <f>+K75</f>
        <v>4.7503120348974227E-2</v>
      </c>
      <c r="L81" s="21">
        <f t="shared" si="7"/>
        <v>119.47034767767018</v>
      </c>
    </row>
    <row r="82" spans="1:12" x14ac:dyDescent="0.25">
      <c r="A82" s="1">
        <f>A81+1</f>
        <v>71</v>
      </c>
      <c r="B82" s="49">
        <v>70910</v>
      </c>
      <c r="C82" s="50"/>
      <c r="D82" s="18" t="s">
        <v>87</v>
      </c>
      <c r="I82" s="19">
        <f>+'[1]RCCI''s 7''14-6''15 OK'!D61</f>
        <v>1290</v>
      </c>
      <c r="K82" s="20">
        <f>+K76</f>
        <v>4.7503120348974227E-2</v>
      </c>
      <c r="L82" s="21">
        <f t="shared" si="7"/>
        <v>61.279025250176751</v>
      </c>
    </row>
    <row r="83" spans="1:12" ht="13.8" thickBot="1" x14ac:dyDescent="0.3">
      <c r="A83" s="1">
        <f>+A82+1</f>
        <v>72</v>
      </c>
      <c r="B83" s="16">
        <v>96801</v>
      </c>
      <c r="D83" s="18" t="s">
        <v>88</v>
      </c>
      <c r="I83" s="19">
        <f>+'[1]RCCI''s 7''14-6''15 OK'!D65</f>
        <v>8356</v>
      </c>
      <c r="K83" s="20">
        <f>+K76</f>
        <v>4.7503120348974227E-2</v>
      </c>
      <c r="L83" s="22">
        <f t="shared" si="7"/>
        <v>396.93607363602865</v>
      </c>
    </row>
    <row r="84" spans="1:12" ht="13.8" thickBot="1" x14ac:dyDescent="0.3">
      <c r="G84" s="23" t="s">
        <v>49</v>
      </c>
      <c r="H84" s="24">
        <f>COUNT(A69:A83)</f>
        <v>15</v>
      </c>
      <c r="I84" s="25">
        <f>SUM(I69:I83)</f>
        <v>116522</v>
      </c>
      <c r="L84" s="51">
        <f>SUM(L69:L83)-0.02</f>
        <v>5535.1585893031734</v>
      </c>
    </row>
    <row r="85" spans="1:12" ht="13.8" thickBot="1" x14ac:dyDescent="0.3">
      <c r="H85" s="52"/>
      <c r="I85" s="53"/>
      <c r="J85" s="27"/>
    </row>
    <row r="86" spans="1:12" ht="14.4" thickBot="1" x14ac:dyDescent="0.3">
      <c r="H86" s="54" t="s">
        <v>89</v>
      </c>
      <c r="I86" s="55">
        <f>+I41+I65+I84</f>
        <v>13073057</v>
      </c>
      <c r="J86" s="27"/>
      <c r="L86" s="56">
        <f>+L41+L65+L84</f>
        <v>621010.99999999988</v>
      </c>
    </row>
    <row r="87" spans="1:12" x14ac:dyDescent="0.25">
      <c r="H87" s="54"/>
      <c r="I87" s="55"/>
      <c r="J87" s="27"/>
      <c r="L87" s="57"/>
    </row>
    <row r="88" spans="1:12" ht="13.8" thickBot="1" x14ac:dyDescent="0.3">
      <c r="H88" s="59"/>
      <c r="I88" s="60"/>
      <c r="J88" s="27"/>
      <c r="L88" s="61"/>
    </row>
    <row r="89" spans="1:12" ht="14.4" thickBot="1" x14ac:dyDescent="0.3">
      <c r="F89" s="62" t="s">
        <v>90</v>
      </c>
      <c r="G89" s="63"/>
      <c r="H89" s="64">
        <f>H41+H65+H84</f>
        <v>72</v>
      </c>
      <c r="I89" s="65">
        <f>I41+I65+I84</f>
        <v>13073057</v>
      </c>
      <c r="L89" s="66">
        <f>+L86</f>
        <v>621010.99999999988</v>
      </c>
    </row>
    <row r="90" spans="1:12" x14ac:dyDescent="0.25">
      <c r="I90" s="67"/>
      <c r="L90" s="58"/>
    </row>
    <row r="91" spans="1:12" x14ac:dyDescent="0.25">
      <c r="D91" s="68"/>
      <c r="E91" s="68"/>
      <c r="F91" s="68"/>
      <c r="G91" s="68"/>
      <c r="H91" s="68"/>
      <c r="L91" s="61"/>
    </row>
    <row r="92" spans="1:12" x14ac:dyDescent="0.25">
      <c r="D92" s="13"/>
      <c r="E92" s="69"/>
      <c r="F92" s="13"/>
      <c r="G92" s="13"/>
      <c r="H92" s="13"/>
      <c r="L92" s="15"/>
    </row>
    <row r="93" spans="1:12" x14ac:dyDescent="0.25">
      <c r="D93" s="70"/>
      <c r="E93" s="69"/>
      <c r="F93" s="13"/>
      <c r="G93" s="13"/>
      <c r="H93" s="13"/>
    </row>
  </sheetData>
  <sheetProtection password="DC6B" sheet="1"/>
  <mergeCells count="5">
    <mergeCell ref="D3:G3"/>
    <mergeCell ref="D43:G43"/>
    <mergeCell ref="D68:G68"/>
    <mergeCell ref="F89:G89"/>
    <mergeCell ref="D91:H91"/>
  </mergeCells>
  <printOptions gridLines="1"/>
  <pageMargins left="0.25" right="0.25" top="0.5" bottom="0.5" header="0.5" footer="0.5"/>
  <pageSetup orientation="portrait" r:id="rId1"/>
  <headerFooter alignWithMargins="0"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State Match paid 6 2016</vt:lpstr>
      <vt:lpstr>'State Match paid 6 2016'!Print_Area</vt:lpstr>
      <vt:lpstr>'State Match paid 6 2016'!Print_Titles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Capece, Leslie</dc:creator>
  <cp:lastModifiedBy>Capece, Leslie</cp:lastModifiedBy>
  <cp:lastPrinted>2016-06-14T15:55:17Z</cp:lastPrinted>
  <dcterms:created xsi:type="dcterms:W3CDTF">2016-06-14T15:48:58Z</dcterms:created>
  <dcterms:modified xsi:type="dcterms:W3CDTF">2016-06-14T15:57:04Z</dcterms:modified>
</cp:coreProperties>
</file>