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Reim list SFY 2014" sheetId="1" r:id="rId1"/>
  </sheets>
  <externalReferences>
    <externalReference r:id="rId4"/>
  </externalReferences>
  <definedNames>
    <definedName name="_xlnm.Print_Area" localSheetId="0">'Reim list SFY 2014'!$A$1:$M$59</definedName>
    <definedName name="_xlnm.Print_Titles" localSheetId="0">'Reim list SFY 2014'!$1:$3</definedName>
  </definedNames>
  <calcPr fullCalcOnLoad="1"/>
</workbook>
</file>

<file path=xl/sharedStrings.xml><?xml version="1.0" encoding="utf-8"?>
<sst xmlns="http://schemas.openxmlformats.org/spreadsheetml/2006/main" count="68" uniqueCount="64">
  <si>
    <t>RI DEPARTMENT OF EDUCATION - OFFICE OF FINANCE</t>
  </si>
  <si>
    <t>STATE SCHOOL BREAKFAST PROGRAM REIMBURSEMENT LIST SUMMARY SFY-2014</t>
  </si>
  <si>
    <t>Based breakfasts served during School Year 2012-2013 - SFY-2013</t>
  </si>
  <si>
    <t xml:space="preserve">  SPONSOR #</t>
  </si>
  <si>
    <t>CITY/TOWN/SCHOOL</t>
  </si>
  <si>
    <t>BREAKFASTS</t>
  </si>
  <si>
    <t>RATE</t>
  </si>
  <si>
    <t>SUBSIDY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</si>
  <si>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</si>
  <si>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</si>
  <si>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</si>
  <si>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</si>
  <si>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</si>
  <si>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</si>
  <si>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</si>
  <si>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</si>
  <si>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</si>
  <si>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</si>
  <si>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</si>
  <si>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</si>
  <si>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</si>
  <si>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</si>
  <si>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</si>
  <si>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</si>
  <si>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</si>
  <si>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</si>
  <si>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</si>
  <si>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</si>
  <si>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</si>
  <si>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</si>
  <si>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</si>
  <si>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</si>
  <si>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</si>
  <si>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</si>
  <si>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</si>
  <si>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</si>
  <si>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</si>
  <si>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</si>
  <si>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</si>
  <si>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</si>
  <si>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</si>
  <si>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</si>
  <si>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</si>
  <si>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</si>
  <si>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</si>
  <si>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</si>
  <si>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</si>
  <si>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</si>
  <si>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</si>
  <si>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</si>
  <si>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</si>
  <si>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 xml:space="preserve">SUBTOTAL  </t>
  </si>
  <si>
    <t>INDEPENDENT CHARTER &amp; STATE SCHOOLS</t>
  </si>
  <si>
    <t xml:space="preserve">BLACKSTONE ACADEMY </t>
  </si>
  <si>
    <t xml:space="preserve">INTERNATIONAL CHARTER </t>
  </si>
  <si>
    <t xml:space="preserve">KINGSTON HILL ACADEMY </t>
  </si>
  <si>
    <t>.</t>
  </si>
  <si>
    <t>BEACON CHARTER SCHOOLL</t>
  </si>
  <si>
    <t>WM. M. DAVIES JR. CAREER &amp; TECH.</t>
  </si>
  <si>
    <t>METROPOLITAN REGIONAL CAREER &amp; TECH</t>
  </si>
  <si>
    <t xml:space="preserve">SUBTOTAL   </t>
  </si>
  <si>
    <t xml:space="preserve">Totals </t>
  </si>
  <si>
    <t>Rate</t>
  </si>
  <si>
    <t>Funding Appropriated SFY-12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</si>
</sst>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_);_(* \(#,##0\);_(* &quot;-&quot;??_);_(@_)"/>
    <numFmt numFmtId="166" formatCode="0.0%"/>
    <numFmt numFmtId="167" formatCode="0.0000000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19" fillId="33" borderId="10" xfId="0" applyFont="1" applyFill="1" applyBorder="1" applyAlignment="1" applyProtection="1">
      <alignment horizontal="center"/>
      <protection/>
    </xf>
    <xf numFmtId="14" fontId="2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21" fillId="33" borderId="11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 quotePrefix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37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164" fontId="22" fillId="0" borderId="0" xfId="0" applyNumberFormat="1" applyFont="1" applyAlignment="1" applyProtection="1">
      <alignment/>
      <protection/>
    </xf>
    <xf numFmtId="44" fontId="22" fillId="0" borderId="0" xfId="44" applyNumberFormat="1" applyFont="1" applyAlignment="1" applyProtection="1">
      <alignment/>
      <protection/>
    </xf>
    <xf numFmtId="44" fontId="0" fillId="0" borderId="0" xfId="44" applyAlignment="1">
      <alignment/>
    </xf>
    <xf numFmtId="44" fontId="0" fillId="0" borderId="0" xfId="44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44" fontId="0" fillId="0" borderId="0" xfId="44" applyFont="1" applyAlignment="1">
      <alignment/>
    </xf>
    <xf numFmtId="44" fontId="19" fillId="0" borderId="0" xfId="44" applyFont="1" applyAlignment="1">
      <alignment/>
    </xf>
    <xf numFmtId="0" fontId="0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Border="1" applyAlignment="1">
      <alignment/>
    </xf>
    <xf numFmtId="0" fontId="22" fillId="0" borderId="17" xfId="0" applyFont="1" applyBorder="1" applyAlignment="1" applyProtection="1">
      <alignment horizontal="left"/>
      <protection/>
    </xf>
    <xf numFmtId="37" fontId="22" fillId="0" borderId="17" xfId="0" applyNumberFormat="1" applyFont="1" applyBorder="1" applyAlignment="1" applyProtection="1">
      <alignment/>
      <protection/>
    </xf>
    <xf numFmtId="0" fontId="23" fillId="0" borderId="17" xfId="0" applyFont="1" applyBorder="1" applyAlignment="1">
      <alignment/>
    </xf>
    <xf numFmtId="164" fontId="22" fillId="0" borderId="17" xfId="0" applyNumberFormat="1" applyFont="1" applyBorder="1" applyAlignment="1" applyProtection="1">
      <alignment/>
      <protection/>
    </xf>
    <xf numFmtId="44" fontId="22" fillId="0" borderId="17" xfId="44" applyNumberFormat="1" applyFont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2" fillId="34" borderId="17" xfId="0" applyFont="1" applyFill="1" applyBorder="1" applyAlignment="1" applyProtection="1">
      <alignment/>
      <protection/>
    </xf>
    <xf numFmtId="0" fontId="22" fillId="34" borderId="17" xfId="0" applyFont="1" applyFill="1" applyBorder="1" applyAlignment="1">
      <alignment/>
    </xf>
    <xf numFmtId="0" fontId="22" fillId="34" borderId="17" xfId="0" applyFont="1" applyFill="1" applyBorder="1" applyAlignment="1" applyProtection="1">
      <alignment horizontal="left"/>
      <protection/>
    </xf>
    <xf numFmtId="37" fontId="22" fillId="34" borderId="17" xfId="0" applyNumberFormat="1" applyFont="1" applyFill="1" applyBorder="1" applyAlignment="1" applyProtection="1">
      <alignment/>
      <protection/>
    </xf>
    <xf numFmtId="0" fontId="23" fillId="34" borderId="17" xfId="0" applyFont="1" applyFill="1" applyBorder="1" applyAlignment="1">
      <alignment/>
    </xf>
    <xf numFmtId="164" fontId="22" fillId="34" borderId="17" xfId="0" applyNumberFormat="1" applyFont="1" applyFill="1" applyBorder="1" applyAlignment="1" applyProtection="1">
      <alignment/>
      <protection/>
    </xf>
    <xf numFmtId="44" fontId="22" fillId="34" borderId="17" xfId="44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7" fontId="22" fillId="0" borderId="10" xfId="0" applyNumberFormat="1" applyFont="1" applyBorder="1" applyAlignment="1" applyProtection="1">
      <alignment/>
      <protection/>
    </xf>
    <xf numFmtId="44" fontId="22" fillId="0" borderId="10" xfId="44" applyNumberFormat="1" applyFont="1" applyBorder="1" applyAlignment="1" applyProtection="1">
      <alignment/>
      <protection/>
    </xf>
    <xf numFmtId="44" fontId="0" fillId="0" borderId="10" xfId="44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37" fontId="24" fillId="33" borderId="0" xfId="0" applyNumberFormat="1" applyFont="1" applyFill="1" applyAlignment="1" applyProtection="1">
      <alignment/>
      <protection/>
    </xf>
    <xf numFmtId="164" fontId="22" fillId="0" borderId="0" xfId="0" applyNumberFormat="1" applyFont="1" applyAlignment="1">
      <alignment/>
    </xf>
    <xf numFmtId="44" fontId="24" fillId="33" borderId="0" xfId="44" applyFont="1" applyFill="1" applyAlignment="1" applyProtection="1">
      <alignment/>
      <protection/>
    </xf>
    <xf numFmtId="44" fontId="19" fillId="0" borderId="0" xfId="44" applyFont="1" applyAlignment="1" applyProtection="1">
      <alignment/>
      <protection/>
    </xf>
    <xf numFmtId="165" fontId="25" fillId="0" borderId="0" xfId="42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0" fontId="0" fillId="35" borderId="11" xfId="0" applyFont="1" applyFill="1" applyBorder="1" applyAlignment="1">
      <alignment/>
    </xf>
    <xf numFmtId="0" fontId="24" fillId="0" borderId="11" xfId="0" applyFont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0" fontId="24" fillId="0" borderId="19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center"/>
      <protection/>
    </xf>
    <xf numFmtId="0" fontId="22" fillId="35" borderId="21" xfId="0" applyFont="1" applyFill="1" applyBorder="1" applyAlignment="1">
      <alignment/>
    </xf>
    <xf numFmtId="164" fontId="24" fillId="0" borderId="21" xfId="0" applyNumberFormat="1" applyFont="1" applyBorder="1" applyAlignment="1" applyProtection="1">
      <alignment horizontal="center"/>
      <protection/>
    </xf>
    <xf numFmtId="0" fontId="22" fillId="35" borderId="13" xfId="0" applyFont="1" applyFill="1" applyBorder="1" applyAlignment="1">
      <alignment/>
    </xf>
    <xf numFmtId="0" fontId="24" fillId="0" borderId="22" xfId="0" applyFont="1" applyBorder="1" applyAlignment="1" applyProtection="1">
      <alignment horizontal="center"/>
      <protection/>
    </xf>
    <xf numFmtId="166" fontId="0" fillId="0" borderId="0" xfId="57" applyNumberFormat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7" fontId="22" fillId="0" borderId="0" xfId="0" applyNumberFormat="1" applyFont="1" applyAlignment="1" applyProtection="1">
      <alignment horizontal="right"/>
      <protection/>
    </xf>
    <xf numFmtId="0" fontId="23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/>
    </xf>
    <xf numFmtId="44" fontId="22" fillId="0" borderId="0" xfId="44" applyFont="1" applyAlignment="1" applyProtection="1">
      <alignment/>
      <protection/>
    </xf>
    <xf numFmtId="44" fontId="0" fillId="0" borderId="0" xfId="44" applyFont="1" applyAlignment="1">
      <alignment/>
    </xf>
    <xf numFmtId="165" fontId="22" fillId="0" borderId="0" xfId="42" applyNumberFormat="1" applyFont="1" applyAlignment="1" applyProtection="1">
      <alignment horizontal="right"/>
      <protection/>
    </xf>
    <xf numFmtId="167" fontId="23" fillId="0" borderId="0" xfId="0" applyNumberFormat="1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>
      <alignment horizontal="left"/>
    </xf>
    <xf numFmtId="165" fontId="22" fillId="0" borderId="0" xfId="42" applyNumberFormat="1" applyFont="1" applyBorder="1" applyAlignment="1" applyProtection="1">
      <alignment horizontal="right"/>
      <protection/>
    </xf>
    <xf numFmtId="165" fontId="22" fillId="0" borderId="10" xfId="42" applyNumberFormat="1" applyFont="1" applyBorder="1" applyAlignment="1" applyProtection="1">
      <alignment horizontal="right"/>
      <protection/>
    </xf>
    <xf numFmtId="167" fontId="23" fillId="0" borderId="10" xfId="0" applyNumberFormat="1" applyFont="1" applyBorder="1" applyAlignment="1" applyProtection="1">
      <alignment/>
      <protection/>
    </xf>
    <xf numFmtId="0" fontId="22" fillId="0" borderId="10" xfId="0" applyFont="1" applyBorder="1" applyAlignment="1">
      <alignment/>
    </xf>
    <xf numFmtId="44" fontId="22" fillId="0" borderId="10" xfId="44" applyFont="1" applyBorder="1" applyAlignment="1" applyProtection="1">
      <alignment/>
      <protection/>
    </xf>
    <xf numFmtId="44" fontId="24" fillId="0" borderId="0" xfId="44" applyFont="1" applyAlignment="1" applyProtection="1">
      <alignment/>
      <protection/>
    </xf>
    <xf numFmtId="3" fontId="25" fillId="0" borderId="0" xfId="0" applyNumberFormat="1" applyFont="1" applyAlignment="1">
      <alignment/>
    </xf>
    <xf numFmtId="0" fontId="24" fillId="33" borderId="12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/>
    </xf>
    <xf numFmtId="37" fontId="24" fillId="33" borderId="13" xfId="0" applyNumberFormat="1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44" fontId="24" fillId="33" borderId="14" xfId="0" applyNumberFormat="1" applyFont="1" applyFill="1" applyBorder="1" applyAlignment="1">
      <alignment/>
    </xf>
    <xf numFmtId="44" fontId="18" fillId="0" borderId="23" xfId="0" applyNumberFormat="1" applyFont="1" applyBorder="1" applyAlignment="1">
      <alignment/>
    </xf>
    <xf numFmtId="44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37" fontId="2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44" fontId="24" fillId="0" borderId="0" xfId="0" applyNumberFormat="1" applyFont="1" applyBorder="1" applyAlignment="1">
      <alignment/>
    </xf>
    <xf numFmtId="164" fontId="24" fillId="0" borderId="0" xfId="0" applyNumberFormat="1" applyFont="1" applyAlignment="1">
      <alignment horizontal="center"/>
    </xf>
    <xf numFmtId="0" fontId="24" fillId="0" borderId="12" xfId="0" applyFont="1" applyBorder="1" applyAlignment="1">
      <alignment/>
    </xf>
    <xf numFmtId="44" fontId="24" fillId="0" borderId="13" xfId="44" applyFont="1" applyBorder="1" applyAlignment="1">
      <alignment/>
    </xf>
    <xf numFmtId="164" fontId="24" fillId="0" borderId="14" xfId="0" applyNumberFormat="1" applyFont="1" applyBorder="1" applyAlignment="1">
      <alignment/>
    </xf>
    <xf numFmtId="165" fontId="27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%20School%20Breakfast%20Prog.%20Reim%20list%202012-2013%20pd%20SFY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BP Reim list Sum SFY2014"/>
      <sheetName val="Reim list SFY 2014"/>
      <sheetName val="Districts '12-'13-complete"/>
      <sheetName val="Charter Schools '12-'13 complet"/>
      <sheetName val="State Schools '12-'13 complete"/>
    </sheetNames>
    <sheetDataSet>
      <sheetData sheetId="2">
        <row r="7">
          <cell r="D7">
            <v>2593</v>
          </cell>
        </row>
        <row r="11">
          <cell r="D11">
            <v>46019</v>
          </cell>
        </row>
        <row r="15">
          <cell r="D15">
            <v>347285</v>
          </cell>
        </row>
        <row r="19">
          <cell r="D19">
            <v>83409</v>
          </cell>
        </row>
        <row r="23">
          <cell r="D23">
            <v>439072</v>
          </cell>
        </row>
        <row r="27">
          <cell r="D27">
            <v>144910</v>
          </cell>
        </row>
        <row r="31">
          <cell r="D31">
            <v>5346</v>
          </cell>
        </row>
        <row r="35">
          <cell r="D35">
            <v>81765</v>
          </cell>
        </row>
        <row r="39">
          <cell r="D39">
            <v>3275</v>
          </cell>
        </row>
        <row r="43">
          <cell r="D43">
            <v>15919</v>
          </cell>
        </row>
        <row r="47">
          <cell r="D47">
            <v>2393</v>
          </cell>
        </row>
        <row r="51">
          <cell r="D51">
            <v>42829</v>
          </cell>
        </row>
        <row r="55">
          <cell r="D55">
            <v>54357</v>
          </cell>
        </row>
        <row r="59">
          <cell r="D59">
            <v>1852</v>
          </cell>
        </row>
        <row r="63">
          <cell r="D63">
            <v>27465</v>
          </cell>
        </row>
        <row r="67">
          <cell r="D67">
            <v>13101</v>
          </cell>
        </row>
        <row r="71">
          <cell r="D71">
            <v>72011</v>
          </cell>
        </row>
        <row r="75">
          <cell r="D75">
            <v>1920</v>
          </cell>
        </row>
        <row r="79">
          <cell r="D79">
            <v>52604</v>
          </cell>
        </row>
        <row r="83">
          <cell r="D83">
            <v>71999</v>
          </cell>
        </row>
        <row r="87">
          <cell r="D87">
            <v>20221</v>
          </cell>
        </row>
        <row r="91">
          <cell r="D91">
            <v>364970</v>
          </cell>
        </row>
        <row r="95">
          <cell r="D95">
            <v>16093</v>
          </cell>
        </row>
        <row r="99">
          <cell r="D99">
            <v>2475566</v>
          </cell>
        </row>
        <row r="103">
          <cell r="D103">
            <v>4719</v>
          </cell>
        </row>
        <row r="107">
          <cell r="D107">
            <v>21451</v>
          </cell>
        </row>
        <row r="111">
          <cell r="D111">
            <v>24078</v>
          </cell>
        </row>
        <row r="115">
          <cell r="D115">
            <v>23174</v>
          </cell>
        </row>
        <row r="119">
          <cell r="D119">
            <v>117993</v>
          </cell>
        </row>
        <row r="123">
          <cell r="D123">
            <v>69046</v>
          </cell>
        </row>
        <row r="127">
          <cell r="D127">
            <v>84491</v>
          </cell>
        </row>
        <row r="131">
          <cell r="D131">
            <v>303109</v>
          </cell>
        </row>
        <row r="135">
          <cell r="D135">
            <v>43117</v>
          </cell>
        </row>
        <row r="139">
          <cell r="D139">
            <v>16896</v>
          </cell>
        </row>
        <row r="143">
          <cell r="D143">
            <v>44090</v>
          </cell>
        </row>
        <row r="147">
          <cell r="D147">
            <v>9523</v>
          </cell>
        </row>
      </sheetData>
      <sheetData sheetId="3">
        <row r="7">
          <cell r="D7">
            <v>10868</v>
          </cell>
        </row>
        <row r="11">
          <cell r="D11">
            <v>15149</v>
          </cell>
        </row>
        <row r="15">
          <cell r="D15">
            <v>2158</v>
          </cell>
        </row>
        <row r="19">
          <cell r="D19">
            <v>1038</v>
          </cell>
        </row>
      </sheetData>
      <sheetData sheetId="4">
        <row r="8">
          <cell r="D8">
            <v>34344</v>
          </cell>
        </row>
        <row r="12">
          <cell r="D12">
            <v>49917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3.140625" style="0" customWidth="1"/>
    <col min="6" max="6" width="10.00390625" style="0" customWidth="1"/>
    <col min="7" max="7" width="27.421875" style="0" customWidth="1"/>
    <col min="8" max="8" width="7.00390625" style="0" customWidth="1"/>
    <col min="9" max="9" width="15.421875" style="0" bestFit="1" customWidth="1"/>
    <col min="10" max="10" width="2.421875" style="0" customWidth="1"/>
    <col min="11" max="11" width="10.28125" style="0" bestFit="1" customWidth="1"/>
    <col min="12" max="12" width="2.28125" style="0" customWidth="1"/>
    <col min="13" max="13" width="15.57421875" style="0" customWidth="1"/>
    <col min="14" max="14" width="15.57421875" style="0" hidden="1" customWidth="1"/>
    <col min="15" max="15" width="12.28125" style="0" hidden="1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thickBot="1">
      <c r="A3" s="3"/>
      <c r="B3" s="4" t="s">
        <v>2</v>
      </c>
      <c r="C3" s="4"/>
      <c r="D3" s="4"/>
      <c r="E3" s="4"/>
      <c r="F3" s="4"/>
      <c r="G3" s="4"/>
      <c r="H3" s="3"/>
      <c r="I3" s="3"/>
      <c r="J3" s="3"/>
      <c r="K3" s="3"/>
      <c r="L3" s="3"/>
      <c r="M3" s="5"/>
    </row>
    <row r="4" spans="1:13" ht="13.5" thickBot="1">
      <c r="A4" s="6"/>
      <c r="B4" s="7" t="s">
        <v>3</v>
      </c>
      <c r="C4" s="6"/>
      <c r="D4" s="8" t="s">
        <v>4</v>
      </c>
      <c r="E4" s="9"/>
      <c r="F4" s="9"/>
      <c r="G4" s="10"/>
      <c r="H4" s="6"/>
      <c r="I4" s="11" t="s">
        <v>5</v>
      </c>
      <c r="J4" s="6"/>
      <c r="K4" s="11" t="s">
        <v>6</v>
      </c>
      <c r="L4" s="6"/>
      <c r="M4" s="12" t="s">
        <v>7</v>
      </c>
    </row>
    <row r="5" spans="1:13" ht="7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5" ht="14.25">
      <c r="A6" s="14">
        <v>1</v>
      </c>
      <c r="B6" s="15" t="s">
        <v>8</v>
      </c>
      <c r="C6" s="16"/>
      <c r="D6" s="17" t="s">
        <v>9</v>
      </c>
      <c r="E6" s="16"/>
      <c r="F6" s="16"/>
      <c r="G6" s="16"/>
      <c r="H6" s="16"/>
      <c r="I6" s="18">
        <f>'[1]Districts '12-'13-complete'!D7</f>
        <v>2593</v>
      </c>
      <c r="J6" s="19"/>
      <c r="K6" s="20">
        <f>+K56</f>
        <v>0.05130997209307629</v>
      </c>
      <c r="L6" s="16"/>
      <c r="M6" s="21">
        <f>ROUND((I6*K6),0)</f>
        <v>133</v>
      </c>
      <c r="N6" s="22">
        <f>+I6*K6</f>
        <v>133.04675763734681</v>
      </c>
      <c r="O6" s="23">
        <v>833</v>
      </c>
    </row>
    <row r="7" spans="1:15" ht="14.25">
      <c r="A7" s="14">
        <f aca="true" t="shared" si="0" ref="A7:A41">A6+1</f>
        <v>2</v>
      </c>
      <c r="B7" s="24">
        <v>96190</v>
      </c>
      <c r="C7" s="16"/>
      <c r="D7" s="17" t="s">
        <v>10</v>
      </c>
      <c r="E7" s="16"/>
      <c r="F7" s="16"/>
      <c r="G7" s="16"/>
      <c r="H7" s="16"/>
      <c r="I7" s="18">
        <f>'[1]Districts '12-'13-complete'!D135</f>
        <v>43117</v>
      </c>
      <c r="J7" s="19"/>
      <c r="K7" s="20">
        <f aca="true" t="shared" si="1" ref="K7:K41">+K6</f>
        <v>0.05130997209307629</v>
      </c>
      <c r="L7" s="16"/>
      <c r="M7" s="21">
        <f aca="true" t="shared" si="2" ref="M7:M40">ROUND((I7*K7),0)</f>
        <v>2212</v>
      </c>
      <c r="N7" s="22">
        <f aca="true" t="shared" si="3" ref="N7:N41">+I7*K7</f>
        <v>2212.3320667371704</v>
      </c>
      <c r="O7">
        <v>4516</v>
      </c>
    </row>
    <row r="8" spans="1:15" ht="14.25">
      <c r="A8" s="14">
        <f t="shared" si="0"/>
        <v>3</v>
      </c>
      <c r="B8" s="15" t="s">
        <v>11</v>
      </c>
      <c r="C8" s="16"/>
      <c r="D8" s="17" t="s">
        <v>12</v>
      </c>
      <c r="E8" s="16"/>
      <c r="F8" s="16"/>
      <c r="G8" s="16"/>
      <c r="H8" s="16"/>
      <c r="I8" s="18">
        <f>'[1]Districts '12-'13-complete'!D11</f>
        <v>46019</v>
      </c>
      <c r="J8" s="19"/>
      <c r="K8" s="20">
        <f t="shared" si="1"/>
        <v>0.05130997209307629</v>
      </c>
      <c r="L8" s="16"/>
      <c r="M8" s="21">
        <f t="shared" si="2"/>
        <v>2361</v>
      </c>
      <c r="N8" s="22">
        <f t="shared" si="3"/>
        <v>2361.233605751278</v>
      </c>
      <c r="O8">
        <v>2982</v>
      </c>
    </row>
    <row r="9" spans="1:15" ht="14.25">
      <c r="A9" s="14">
        <f t="shared" si="0"/>
        <v>4</v>
      </c>
      <c r="B9" s="15" t="s">
        <v>13</v>
      </c>
      <c r="C9" s="16"/>
      <c r="D9" s="17" t="s">
        <v>14</v>
      </c>
      <c r="E9" s="16"/>
      <c r="F9" s="16"/>
      <c r="G9" s="16"/>
      <c r="H9" s="16"/>
      <c r="I9" s="18">
        <f>'[1]Districts '12-'13-complete'!D15</f>
        <v>347285</v>
      </c>
      <c r="J9" s="19"/>
      <c r="K9" s="20">
        <f t="shared" si="1"/>
        <v>0.05130997209307629</v>
      </c>
      <c r="L9" s="16"/>
      <c r="M9" s="21">
        <f>ROUND((I9*K9),0)</f>
        <v>17819</v>
      </c>
      <c r="N9" s="22">
        <f t="shared" si="3"/>
        <v>17819.183658344</v>
      </c>
      <c r="O9">
        <v>13958</v>
      </c>
    </row>
    <row r="10" spans="1:15" ht="14.25">
      <c r="A10" s="14">
        <f t="shared" si="0"/>
        <v>5</v>
      </c>
      <c r="B10" s="24">
        <v>98190</v>
      </c>
      <c r="C10" s="16"/>
      <c r="D10" s="17" t="s">
        <v>15</v>
      </c>
      <c r="E10" s="16"/>
      <c r="F10" s="16"/>
      <c r="G10" s="16"/>
      <c r="H10" s="16"/>
      <c r="I10" s="18">
        <f>'[1]Districts '12-'13-complete'!D143</f>
        <v>44090</v>
      </c>
      <c r="J10" s="19"/>
      <c r="K10" s="20">
        <f t="shared" si="1"/>
        <v>0.05130997209307629</v>
      </c>
      <c r="L10" s="16"/>
      <c r="M10" s="21">
        <f t="shared" si="2"/>
        <v>2262</v>
      </c>
      <c r="N10" s="22">
        <f t="shared" si="3"/>
        <v>2262.2566695837336</v>
      </c>
      <c r="O10">
        <v>1876</v>
      </c>
    </row>
    <row r="11" spans="1:15" ht="14.25">
      <c r="A11" s="14">
        <f t="shared" si="0"/>
        <v>6</v>
      </c>
      <c r="B11" s="15" t="s">
        <v>16</v>
      </c>
      <c r="C11" s="16"/>
      <c r="D11" s="17" t="s">
        <v>17</v>
      </c>
      <c r="E11" s="16"/>
      <c r="F11" s="16"/>
      <c r="G11" s="16"/>
      <c r="H11" s="16"/>
      <c r="I11" s="18">
        <f>'[1]Districts '12-'13-complete'!D19</f>
        <v>83409</v>
      </c>
      <c r="J11" s="19"/>
      <c r="K11" s="20">
        <f t="shared" si="1"/>
        <v>0.05130997209307629</v>
      </c>
      <c r="L11" s="16"/>
      <c r="M11" s="21">
        <f t="shared" si="2"/>
        <v>4280</v>
      </c>
      <c r="N11" s="22">
        <f t="shared" si="3"/>
        <v>4279.713462311401</v>
      </c>
      <c r="O11">
        <v>3581</v>
      </c>
    </row>
    <row r="12" spans="1:15" ht="15">
      <c r="A12" s="14">
        <f t="shared" si="0"/>
        <v>7</v>
      </c>
      <c r="B12" s="15" t="s">
        <v>18</v>
      </c>
      <c r="C12" s="16"/>
      <c r="D12" s="17" t="s">
        <v>19</v>
      </c>
      <c r="E12" s="25"/>
      <c r="F12" s="25"/>
      <c r="G12" s="25"/>
      <c r="H12" s="25"/>
      <c r="I12" s="18">
        <f>'[1]Districts '12-'13-complete'!D23</f>
        <v>439072</v>
      </c>
      <c r="J12" s="19"/>
      <c r="K12" s="20">
        <f t="shared" si="1"/>
        <v>0.05130997209307629</v>
      </c>
      <c r="L12" s="16"/>
      <c r="M12" s="21">
        <f t="shared" si="2"/>
        <v>22529</v>
      </c>
      <c r="N12" s="22">
        <f t="shared" si="3"/>
        <v>22528.772066851194</v>
      </c>
      <c r="O12">
        <v>12591</v>
      </c>
    </row>
    <row r="13" spans="1:15" ht="14.25">
      <c r="A13" s="14">
        <f t="shared" si="0"/>
        <v>8</v>
      </c>
      <c r="B13" s="15" t="s">
        <v>20</v>
      </c>
      <c r="C13" s="16"/>
      <c r="D13" s="17" t="s">
        <v>21</v>
      </c>
      <c r="E13" s="16"/>
      <c r="F13" s="16"/>
      <c r="G13" s="16"/>
      <c r="H13" s="16"/>
      <c r="I13" s="18">
        <f>'[1]Districts '12-'13-complete'!D27</f>
        <v>144910</v>
      </c>
      <c r="J13" s="19"/>
      <c r="K13" s="20">
        <f t="shared" si="1"/>
        <v>0.05130997209307629</v>
      </c>
      <c r="L13" s="16"/>
      <c r="M13" s="21">
        <f t="shared" si="2"/>
        <v>7435</v>
      </c>
      <c r="N13" s="22">
        <f t="shared" si="3"/>
        <v>7435.3280560076855</v>
      </c>
      <c r="O13">
        <v>4765</v>
      </c>
    </row>
    <row r="14" spans="1:15" ht="14.25">
      <c r="A14" s="14">
        <f t="shared" si="0"/>
        <v>9</v>
      </c>
      <c r="B14" s="15" t="s">
        <v>22</v>
      </c>
      <c r="C14" s="16"/>
      <c r="D14" s="17" t="s">
        <v>23</v>
      </c>
      <c r="E14" s="16"/>
      <c r="F14" s="16"/>
      <c r="G14" s="16"/>
      <c r="H14" s="16"/>
      <c r="I14" s="18">
        <f>'[1]Districts '12-'13-complete'!D31</f>
        <v>5346</v>
      </c>
      <c r="J14" s="19"/>
      <c r="K14" s="20">
        <f t="shared" si="1"/>
        <v>0.05130997209307629</v>
      </c>
      <c r="L14" s="16"/>
      <c r="M14" s="21">
        <f t="shared" si="2"/>
        <v>274</v>
      </c>
      <c r="N14" s="26">
        <f t="shared" si="3"/>
        <v>274.30311080958586</v>
      </c>
      <c r="O14">
        <v>994</v>
      </c>
    </row>
    <row r="15" spans="1:15" ht="14.25">
      <c r="A15" s="14">
        <f t="shared" si="0"/>
        <v>10</v>
      </c>
      <c r="B15" s="24">
        <v>10190</v>
      </c>
      <c r="C15" s="16"/>
      <c r="D15" s="17" t="s">
        <v>24</v>
      </c>
      <c r="E15" s="16"/>
      <c r="F15" s="16"/>
      <c r="G15" s="16"/>
      <c r="H15" s="16"/>
      <c r="I15" s="18">
        <f>'[1]Districts '12-'13-complete'!D35</f>
        <v>81765</v>
      </c>
      <c r="J15" s="19"/>
      <c r="K15" s="20">
        <f t="shared" si="1"/>
        <v>0.05130997209307629</v>
      </c>
      <c r="L15" s="16"/>
      <c r="M15" s="21">
        <f t="shared" si="2"/>
        <v>4195</v>
      </c>
      <c r="N15" s="22">
        <f t="shared" si="3"/>
        <v>4195.359868190383</v>
      </c>
      <c r="O15">
        <v>6241</v>
      </c>
    </row>
    <row r="16" spans="1:15" ht="14.25">
      <c r="A16" s="14">
        <f t="shared" si="0"/>
        <v>11</v>
      </c>
      <c r="B16" s="24">
        <v>97190</v>
      </c>
      <c r="C16" s="16"/>
      <c r="D16" s="17" t="s">
        <v>25</v>
      </c>
      <c r="E16" s="16"/>
      <c r="F16" s="16"/>
      <c r="G16" s="16"/>
      <c r="H16" s="16"/>
      <c r="I16" s="18">
        <f>'[1]Districts '12-'13-complete'!D139</f>
        <v>16896</v>
      </c>
      <c r="J16" s="19"/>
      <c r="K16" s="20">
        <f t="shared" si="1"/>
        <v>0.05130997209307629</v>
      </c>
      <c r="L16" s="16"/>
      <c r="M16" s="21">
        <f>ROUND((I16*K16),0)</f>
        <v>867</v>
      </c>
      <c r="N16" s="22">
        <f t="shared" si="3"/>
        <v>866.933288484617</v>
      </c>
      <c r="O16">
        <v>953</v>
      </c>
    </row>
    <row r="17" spans="1:15" ht="14.25">
      <c r="A17" s="14">
        <f t="shared" si="0"/>
        <v>12</v>
      </c>
      <c r="B17" s="24">
        <v>12190</v>
      </c>
      <c r="C17" s="16"/>
      <c r="D17" s="17" t="s">
        <v>26</v>
      </c>
      <c r="E17" s="16"/>
      <c r="F17" s="16"/>
      <c r="G17" s="16"/>
      <c r="H17" s="16"/>
      <c r="I17" s="18">
        <f>'[1]Districts '12-'13-complete'!D39</f>
        <v>3275</v>
      </c>
      <c r="J17" s="19"/>
      <c r="K17" s="20">
        <f t="shared" si="1"/>
        <v>0.05130997209307629</v>
      </c>
      <c r="L17" s="16"/>
      <c r="M17" s="21">
        <f t="shared" si="2"/>
        <v>168</v>
      </c>
      <c r="N17" s="22">
        <f t="shared" si="3"/>
        <v>168.04015860482485</v>
      </c>
      <c r="O17">
        <v>154</v>
      </c>
    </row>
    <row r="18" spans="1:15" ht="14.25">
      <c r="A18" s="14">
        <f t="shared" si="0"/>
        <v>13</v>
      </c>
      <c r="B18" s="24">
        <v>99190</v>
      </c>
      <c r="C18" s="16"/>
      <c r="D18" s="17" t="s">
        <v>27</v>
      </c>
      <c r="E18" s="16"/>
      <c r="F18" s="16"/>
      <c r="G18" s="16"/>
      <c r="H18" s="16"/>
      <c r="I18" s="18">
        <f>'[1]Districts '12-'13-complete'!D147</f>
        <v>9523</v>
      </c>
      <c r="J18" s="19"/>
      <c r="K18" s="20">
        <f t="shared" si="1"/>
        <v>0.05130997209307629</v>
      </c>
      <c r="L18" s="16"/>
      <c r="M18" s="21">
        <f t="shared" si="2"/>
        <v>489</v>
      </c>
      <c r="N18" s="22">
        <f t="shared" si="3"/>
        <v>488.6248642423655</v>
      </c>
      <c r="O18">
        <v>1020</v>
      </c>
    </row>
    <row r="19" spans="1:15" ht="14.25">
      <c r="A19" s="14">
        <f t="shared" si="0"/>
        <v>14</v>
      </c>
      <c r="B19" s="24">
        <v>13190</v>
      </c>
      <c r="C19" s="16"/>
      <c r="D19" s="17" t="s">
        <v>28</v>
      </c>
      <c r="E19" s="16"/>
      <c r="F19" s="16"/>
      <c r="G19" s="16"/>
      <c r="H19" s="16"/>
      <c r="I19" s="18">
        <f>'[1]Districts '12-'13-complete'!D43</f>
        <v>15919</v>
      </c>
      <c r="J19" s="19"/>
      <c r="K19" s="20">
        <f t="shared" si="1"/>
        <v>0.05130997209307629</v>
      </c>
      <c r="L19" s="16"/>
      <c r="M19" s="21">
        <f t="shared" si="2"/>
        <v>817</v>
      </c>
      <c r="N19" s="22">
        <f t="shared" si="3"/>
        <v>816.8034457496815</v>
      </c>
      <c r="O19">
        <v>1098</v>
      </c>
    </row>
    <row r="20" spans="1:15" ht="14.25">
      <c r="A20" s="14">
        <f t="shared" si="0"/>
        <v>15</v>
      </c>
      <c r="B20" s="24">
        <v>15190</v>
      </c>
      <c r="C20" s="16"/>
      <c r="D20" s="17" t="s">
        <v>29</v>
      </c>
      <c r="E20" s="16"/>
      <c r="F20" s="16"/>
      <c r="G20" s="16"/>
      <c r="H20" s="16"/>
      <c r="I20" s="18">
        <f>'[1]Districts '12-'13-complete'!D47</f>
        <v>2393</v>
      </c>
      <c r="J20" s="19"/>
      <c r="K20" s="20">
        <f t="shared" si="1"/>
        <v>0.05130997209307629</v>
      </c>
      <c r="L20" s="16"/>
      <c r="M20" s="21">
        <f t="shared" si="2"/>
        <v>123</v>
      </c>
      <c r="N20" s="22">
        <f t="shared" si="3"/>
        <v>122.78476321873157</v>
      </c>
      <c r="O20">
        <v>62</v>
      </c>
    </row>
    <row r="21" spans="1:15" ht="14.25">
      <c r="A21" s="14">
        <f t="shared" si="0"/>
        <v>16</v>
      </c>
      <c r="B21" s="24">
        <v>16190</v>
      </c>
      <c r="C21" s="16"/>
      <c r="D21" s="17" t="s">
        <v>30</v>
      </c>
      <c r="E21" s="16"/>
      <c r="F21" s="16"/>
      <c r="G21" s="16"/>
      <c r="H21" s="16"/>
      <c r="I21" s="18">
        <f>'[1]Districts '12-'13-complete'!D51</f>
        <v>42829</v>
      </c>
      <c r="J21" s="19"/>
      <c r="K21" s="20">
        <f t="shared" si="1"/>
        <v>0.05130997209307629</v>
      </c>
      <c r="L21" s="16"/>
      <c r="M21" s="21">
        <f t="shared" si="2"/>
        <v>2198</v>
      </c>
      <c r="N21" s="22">
        <f t="shared" si="3"/>
        <v>2197.5547947743644</v>
      </c>
      <c r="O21">
        <v>4157</v>
      </c>
    </row>
    <row r="22" spans="1:15" ht="14.25">
      <c r="A22" s="14">
        <f t="shared" si="0"/>
        <v>17</v>
      </c>
      <c r="B22" s="24">
        <v>17190</v>
      </c>
      <c r="C22" s="16"/>
      <c r="D22" s="17" t="s">
        <v>31</v>
      </c>
      <c r="E22" s="16"/>
      <c r="F22" s="16"/>
      <c r="G22" s="16"/>
      <c r="H22" s="16"/>
      <c r="I22" s="18">
        <f>'[1]Districts '12-'13-complete'!D55</f>
        <v>54357</v>
      </c>
      <c r="J22" s="19"/>
      <c r="K22" s="20">
        <f t="shared" si="1"/>
        <v>0.05130997209307629</v>
      </c>
      <c r="L22" s="16"/>
      <c r="M22" s="21">
        <f>ROUND((I22*K22),0)</f>
        <v>2789</v>
      </c>
      <c r="N22" s="27">
        <f t="shared" si="3"/>
        <v>2789.056153063348</v>
      </c>
      <c r="O22">
        <v>2308</v>
      </c>
    </row>
    <row r="23" spans="1:15" ht="14.25">
      <c r="A23" s="14">
        <f t="shared" si="0"/>
        <v>18</v>
      </c>
      <c r="B23" s="24">
        <v>18190</v>
      </c>
      <c r="C23" s="16"/>
      <c r="D23" s="17" t="s">
        <v>32</v>
      </c>
      <c r="E23" s="16"/>
      <c r="F23" s="16"/>
      <c r="G23" s="16"/>
      <c r="H23" s="16"/>
      <c r="I23" s="18">
        <f>'[1]Districts '12-'13-complete'!D59</f>
        <v>1852</v>
      </c>
      <c r="J23" s="19"/>
      <c r="K23" s="20">
        <f t="shared" si="1"/>
        <v>0.05130997209307629</v>
      </c>
      <c r="L23" s="16"/>
      <c r="M23" s="21">
        <f t="shared" si="2"/>
        <v>95</v>
      </c>
      <c r="N23" s="22">
        <f t="shared" si="3"/>
        <v>95.02606831637729</v>
      </c>
      <c r="O23">
        <v>109</v>
      </c>
    </row>
    <row r="24" spans="1:15" ht="14.25">
      <c r="A24" s="14">
        <f t="shared" si="0"/>
        <v>19</v>
      </c>
      <c r="B24" s="24">
        <v>19190</v>
      </c>
      <c r="C24" s="16"/>
      <c r="D24" s="17" t="s">
        <v>33</v>
      </c>
      <c r="E24" s="16"/>
      <c r="F24" s="16"/>
      <c r="G24" s="16"/>
      <c r="H24" s="16"/>
      <c r="I24" s="18">
        <f>'[1]Districts '12-'13-complete'!D63</f>
        <v>27465</v>
      </c>
      <c r="J24" s="19"/>
      <c r="K24" s="20">
        <f t="shared" si="1"/>
        <v>0.05130997209307629</v>
      </c>
      <c r="L24" s="16"/>
      <c r="M24" s="21">
        <f t="shared" si="2"/>
        <v>1409</v>
      </c>
      <c r="N24" s="22">
        <f t="shared" si="3"/>
        <v>1409.2283835363403</v>
      </c>
      <c r="O24">
        <v>2204</v>
      </c>
    </row>
    <row r="25" spans="1:15" ht="14.25">
      <c r="A25" s="14">
        <f t="shared" si="0"/>
        <v>20</v>
      </c>
      <c r="B25" s="24">
        <v>20190</v>
      </c>
      <c r="C25" s="16"/>
      <c r="D25" s="17" t="s">
        <v>34</v>
      </c>
      <c r="E25" s="16"/>
      <c r="F25" s="16"/>
      <c r="G25" s="16"/>
      <c r="H25" s="16"/>
      <c r="I25" s="18">
        <f>'[1]Districts '12-'13-complete'!D67</f>
        <v>13101</v>
      </c>
      <c r="J25" s="19"/>
      <c r="K25" s="20">
        <f t="shared" si="1"/>
        <v>0.05130997209307629</v>
      </c>
      <c r="L25" s="16"/>
      <c r="M25" s="21">
        <f t="shared" si="2"/>
        <v>672</v>
      </c>
      <c r="N25" s="22">
        <f t="shared" si="3"/>
        <v>672.2119443913925</v>
      </c>
      <c r="O25">
        <v>618</v>
      </c>
    </row>
    <row r="26" spans="1:15" ht="14.25">
      <c r="A26" s="14">
        <f t="shared" si="0"/>
        <v>21</v>
      </c>
      <c r="B26" s="24">
        <v>21190</v>
      </c>
      <c r="C26" s="16"/>
      <c r="D26" s="17" t="s">
        <v>35</v>
      </c>
      <c r="E26" s="16"/>
      <c r="F26" s="16"/>
      <c r="G26" s="16"/>
      <c r="H26" s="16"/>
      <c r="I26" s="18">
        <f>'[1]Districts '12-'13-complete'!D71</f>
        <v>72011</v>
      </c>
      <c r="J26" s="19"/>
      <c r="K26" s="20">
        <f t="shared" si="1"/>
        <v>0.05130997209307629</v>
      </c>
      <c r="L26" s="16"/>
      <c r="M26" s="21">
        <f t="shared" si="2"/>
        <v>3695</v>
      </c>
      <c r="N26" s="22">
        <f t="shared" si="3"/>
        <v>3694.882400394517</v>
      </c>
      <c r="O26">
        <v>6021</v>
      </c>
    </row>
    <row r="27" spans="1:15" ht="14.25">
      <c r="A27" s="14">
        <f t="shared" si="0"/>
        <v>22</v>
      </c>
      <c r="B27" s="24">
        <v>22190</v>
      </c>
      <c r="C27" s="16"/>
      <c r="D27" s="17" t="s">
        <v>36</v>
      </c>
      <c r="E27" s="16"/>
      <c r="F27" s="16"/>
      <c r="G27" s="16"/>
      <c r="H27" s="16"/>
      <c r="I27" s="18">
        <f>'[1]Districts '12-'13-complete'!D75</f>
        <v>1920</v>
      </c>
      <c r="J27" s="19"/>
      <c r="K27" s="20">
        <f t="shared" si="1"/>
        <v>0.05130997209307629</v>
      </c>
      <c r="L27" s="16"/>
      <c r="M27" s="21">
        <f>ROUND((I27*K27),0)</f>
        <v>99</v>
      </c>
      <c r="N27" s="22">
        <f t="shared" si="3"/>
        <v>98.51514641870648</v>
      </c>
      <c r="O27">
        <v>291</v>
      </c>
    </row>
    <row r="28" spans="1:15" ht="14.25">
      <c r="A28" s="14">
        <f t="shared" si="0"/>
        <v>23</v>
      </c>
      <c r="B28" s="24">
        <v>23190</v>
      </c>
      <c r="C28" s="16"/>
      <c r="D28" s="17" t="s">
        <v>37</v>
      </c>
      <c r="E28" s="16"/>
      <c r="F28" s="16"/>
      <c r="G28" s="16"/>
      <c r="H28" s="16"/>
      <c r="I28" s="18">
        <f>'[1]Districts '12-'13-complete'!D79</f>
        <v>52604</v>
      </c>
      <c r="J28" s="19"/>
      <c r="K28" s="20">
        <f t="shared" si="1"/>
        <v>0.05130997209307629</v>
      </c>
      <c r="L28" s="16"/>
      <c r="M28" s="21">
        <f t="shared" si="2"/>
        <v>2699</v>
      </c>
      <c r="N28" s="22">
        <f t="shared" si="3"/>
        <v>2699.109771984185</v>
      </c>
      <c r="O28">
        <v>4456</v>
      </c>
    </row>
    <row r="29" spans="1:15" ht="14.25">
      <c r="A29" s="14">
        <f t="shared" si="0"/>
        <v>24</v>
      </c>
      <c r="B29" s="24">
        <v>24190</v>
      </c>
      <c r="C29" s="16"/>
      <c r="D29" s="17" t="s">
        <v>38</v>
      </c>
      <c r="E29" s="16"/>
      <c r="F29" s="16"/>
      <c r="G29" s="16"/>
      <c r="H29" s="16"/>
      <c r="I29" s="18">
        <f>'[1]Districts '12-'13-complete'!D83</f>
        <v>71999</v>
      </c>
      <c r="J29" s="19"/>
      <c r="K29" s="20">
        <f t="shared" si="1"/>
        <v>0.05130997209307629</v>
      </c>
      <c r="L29" s="16"/>
      <c r="M29" s="21">
        <f t="shared" si="2"/>
        <v>3694</v>
      </c>
      <c r="N29" s="22">
        <f t="shared" si="3"/>
        <v>3694.2666807294</v>
      </c>
      <c r="O29">
        <v>3837</v>
      </c>
    </row>
    <row r="30" spans="1:15" ht="14.25">
      <c r="A30" s="14">
        <f t="shared" si="0"/>
        <v>25</v>
      </c>
      <c r="B30" s="24">
        <v>25190</v>
      </c>
      <c r="C30" s="16"/>
      <c r="D30" s="17" t="s">
        <v>39</v>
      </c>
      <c r="E30" s="16"/>
      <c r="F30" s="16"/>
      <c r="G30" s="16"/>
      <c r="H30" s="16"/>
      <c r="I30" s="18">
        <f>'[1]Districts '12-'13-complete'!D87</f>
        <v>20221</v>
      </c>
      <c r="J30" s="19"/>
      <c r="K30" s="20">
        <f t="shared" si="1"/>
        <v>0.05130997209307629</v>
      </c>
      <c r="L30" s="16"/>
      <c r="M30" s="21">
        <f t="shared" si="2"/>
        <v>1038</v>
      </c>
      <c r="N30" s="22">
        <f t="shared" si="3"/>
        <v>1037.5389456940957</v>
      </c>
      <c r="O30">
        <v>1445</v>
      </c>
    </row>
    <row r="31" spans="1:15" ht="14.25">
      <c r="A31" s="14">
        <f t="shared" si="0"/>
        <v>26</v>
      </c>
      <c r="B31" s="24">
        <v>26190</v>
      </c>
      <c r="C31" s="16"/>
      <c r="D31" s="17" t="s">
        <v>40</v>
      </c>
      <c r="E31" s="16"/>
      <c r="F31" s="16"/>
      <c r="G31" s="16"/>
      <c r="H31" s="16"/>
      <c r="I31" s="18">
        <f>'[1]Districts '12-'13-complete'!D91</f>
        <v>364970</v>
      </c>
      <c r="J31" s="19"/>
      <c r="K31" s="20">
        <f t="shared" si="1"/>
        <v>0.05130997209307629</v>
      </c>
      <c r="L31" s="16"/>
      <c r="M31" s="21">
        <f t="shared" si="2"/>
        <v>18727</v>
      </c>
      <c r="N31" s="22">
        <f t="shared" si="3"/>
        <v>18726.600514810056</v>
      </c>
      <c r="O31">
        <v>25637</v>
      </c>
    </row>
    <row r="32" spans="1:15" ht="14.25">
      <c r="A32" s="28">
        <f t="shared" si="0"/>
        <v>27</v>
      </c>
      <c r="B32" s="29">
        <v>27190</v>
      </c>
      <c r="C32" s="30"/>
      <c r="D32" s="31" t="s">
        <v>41</v>
      </c>
      <c r="E32" s="30"/>
      <c r="F32" s="30"/>
      <c r="G32" s="30"/>
      <c r="H32" s="30"/>
      <c r="I32" s="32">
        <f>'[1]Districts '12-'13-complete'!D95</f>
        <v>16093</v>
      </c>
      <c r="J32" s="33"/>
      <c r="K32" s="34">
        <f t="shared" si="1"/>
        <v>0.05130997209307629</v>
      </c>
      <c r="L32" s="30"/>
      <c r="M32" s="35">
        <f t="shared" si="2"/>
        <v>826</v>
      </c>
      <c r="N32" s="22">
        <f t="shared" si="3"/>
        <v>825.7313808938768</v>
      </c>
      <c r="O32">
        <v>1550</v>
      </c>
    </row>
    <row r="33" spans="1:15" ht="14.25">
      <c r="A33" s="36">
        <f t="shared" si="0"/>
        <v>28</v>
      </c>
      <c r="B33" s="37">
        <v>28190</v>
      </c>
      <c r="C33" s="38"/>
      <c r="D33" s="39" t="s">
        <v>42</v>
      </c>
      <c r="E33" s="38"/>
      <c r="F33" s="38"/>
      <c r="G33" s="16"/>
      <c r="H33" s="38"/>
      <c r="I33" s="40">
        <f>'[1]Districts '12-'13-complete'!D99</f>
        <v>2475566</v>
      </c>
      <c r="J33" s="41"/>
      <c r="K33" s="42">
        <f t="shared" si="1"/>
        <v>0.05130997209307629</v>
      </c>
      <c r="L33" s="38"/>
      <c r="M33" s="43">
        <f>ROUND((I33*K33),0)</f>
        <v>127021</v>
      </c>
      <c r="N33" s="22">
        <f t="shared" si="3"/>
        <v>127021.2223745685</v>
      </c>
      <c r="O33">
        <v>124756</v>
      </c>
    </row>
    <row r="34" spans="1:15" ht="14.25">
      <c r="A34" s="44">
        <f t="shared" si="0"/>
        <v>29</v>
      </c>
      <c r="B34" s="45">
        <v>30190</v>
      </c>
      <c r="C34" s="30"/>
      <c r="D34" s="31" t="s">
        <v>43</v>
      </c>
      <c r="E34" s="30"/>
      <c r="F34" s="30"/>
      <c r="G34" s="30"/>
      <c r="H34" s="30"/>
      <c r="I34" s="32">
        <f>'[1]Districts '12-'13-complete'!D103</f>
        <v>4719</v>
      </c>
      <c r="J34" s="33"/>
      <c r="K34" s="34">
        <f t="shared" si="1"/>
        <v>0.05130997209307629</v>
      </c>
      <c r="L34" s="30"/>
      <c r="M34" s="35">
        <f t="shared" si="2"/>
        <v>242</v>
      </c>
      <c r="N34" s="22">
        <f t="shared" si="3"/>
        <v>242.13175830722702</v>
      </c>
      <c r="O34">
        <v>286</v>
      </c>
    </row>
    <row r="35" spans="1:15" ht="14.25">
      <c r="A35" s="14">
        <f t="shared" si="0"/>
        <v>30</v>
      </c>
      <c r="B35" s="24">
        <v>31190</v>
      </c>
      <c r="C35" s="16"/>
      <c r="D35" s="17" t="s">
        <v>44</v>
      </c>
      <c r="E35" s="16"/>
      <c r="F35" s="16"/>
      <c r="G35" s="16"/>
      <c r="H35" s="16"/>
      <c r="I35" s="18">
        <f>'[1]Districts '12-'13-complete'!D107</f>
        <v>21451</v>
      </c>
      <c r="J35" s="19"/>
      <c r="K35" s="20">
        <f t="shared" si="1"/>
        <v>0.05130997209307629</v>
      </c>
      <c r="L35" s="16"/>
      <c r="M35" s="21">
        <f t="shared" si="2"/>
        <v>1101</v>
      </c>
      <c r="N35" s="22">
        <f t="shared" si="3"/>
        <v>1100.6502113685794</v>
      </c>
      <c r="O35">
        <v>1205</v>
      </c>
    </row>
    <row r="36" spans="1:15" ht="14.25">
      <c r="A36" s="14">
        <f t="shared" si="0"/>
        <v>31</v>
      </c>
      <c r="B36" s="24">
        <v>32190</v>
      </c>
      <c r="C36" s="16"/>
      <c r="D36" s="17" t="s">
        <v>45</v>
      </c>
      <c r="E36" s="16"/>
      <c r="F36" s="16"/>
      <c r="G36" s="16"/>
      <c r="H36" s="16"/>
      <c r="I36" s="18">
        <f>'[1]Districts '12-'13-complete'!D111</f>
        <v>24078</v>
      </c>
      <c r="J36" s="19"/>
      <c r="K36" s="20">
        <f t="shared" si="1"/>
        <v>0.05130997209307629</v>
      </c>
      <c r="L36" s="16"/>
      <c r="M36" s="21">
        <f t="shared" si="2"/>
        <v>1235</v>
      </c>
      <c r="N36" s="22">
        <f t="shared" si="3"/>
        <v>1235.441508057091</v>
      </c>
      <c r="O36">
        <v>2566</v>
      </c>
    </row>
    <row r="37" spans="1:15" ht="14.25">
      <c r="A37" s="14">
        <f t="shared" si="0"/>
        <v>32</v>
      </c>
      <c r="B37" s="24">
        <v>33190</v>
      </c>
      <c r="C37" s="16"/>
      <c r="D37" s="17" t="s">
        <v>46</v>
      </c>
      <c r="E37" s="16"/>
      <c r="F37" s="16"/>
      <c r="G37" s="16"/>
      <c r="H37" s="16"/>
      <c r="I37" s="18">
        <f>'[1]Districts '12-'13-complete'!D115</f>
        <v>23174</v>
      </c>
      <c r="J37" s="19"/>
      <c r="K37" s="20">
        <f t="shared" si="1"/>
        <v>0.05130997209307629</v>
      </c>
      <c r="L37" s="16"/>
      <c r="M37" s="21">
        <f t="shared" si="2"/>
        <v>1189</v>
      </c>
      <c r="N37" s="22">
        <f t="shared" si="3"/>
        <v>1189.05729328495</v>
      </c>
      <c r="O37">
        <v>2074</v>
      </c>
    </row>
    <row r="38" spans="1:15" ht="15">
      <c r="A38" s="46">
        <f t="shared" si="0"/>
        <v>33</v>
      </c>
      <c r="B38" s="24">
        <v>35190</v>
      </c>
      <c r="C38" s="25"/>
      <c r="D38" s="17" t="s">
        <v>47</v>
      </c>
      <c r="E38" s="16"/>
      <c r="F38" s="16"/>
      <c r="G38" s="16"/>
      <c r="H38" s="16"/>
      <c r="I38" s="18">
        <f>'[1]Districts '12-'13-complete'!D119</f>
        <v>117993</v>
      </c>
      <c r="J38" s="19"/>
      <c r="K38" s="20">
        <f t="shared" si="1"/>
        <v>0.05130997209307629</v>
      </c>
      <c r="L38" s="16"/>
      <c r="M38" s="21">
        <f>ROUND((I38*K38),0)</f>
        <v>6054</v>
      </c>
      <c r="N38" s="22">
        <f t="shared" si="3"/>
        <v>6054.2175371783505</v>
      </c>
      <c r="O38">
        <v>8883</v>
      </c>
    </row>
    <row r="39" spans="1:15" ht="14.25">
      <c r="A39" s="14">
        <f t="shared" si="0"/>
        <v>34</v>
      </c>
      <c r="B39" s="24">
        <v>36190</v>
      </c>
      <c r="C39" s="16"/>
      <c r="D39" s="17" t="s">
        <v>48</v>
      </c>
      <c r="E39" s="16"/>
      <c r="F39" s="16"/>
      <c r="G39" s="16"/>
      <c r="H39" s="16"/>
      <c r="I39" s="18">
        <f>'[1]Districts '12-'13-complete'!D123</f>
        <v>69046</v>
      </c>
      <c r="J39" s="19"/>
      <c r="K39" s="20">
        <f t="shared" si="1"/>
        <v>0.05130997209307629</v>
      </c>
      <c r="L39" s="16"/>
      <c r="M39" s="21">
        <f t="shared" si="2"/>
        <v>3543</v>
      </c>
      <c r="N39" s="22">
        <f t="shared" si="3"/>
        <v>3542.7483331385456</v>
      </c>
      <c r="O39">
        <v>5863</v>
      </c>
    </row>
    <row r="40" spans="1:15" ht="14.25">
      <c r="A40" s="14">
        <f t="shared" si="0"/>
        <v>35</v>
      </c>
      <c r="B40" s="24">
        <v>38190</v>
      </c>
      <c r="C40" s="16"/>
      <c r="D40" s="17" t="s">
        <v>49</v>
      </c>
      <c r="E40" s="16"/>
      <c r="F40" s="16"/>
      <c r="G40" s="16"/>
      <c r="H40" s="16"/>
      <c r="I40" s="18">
        <f>'[1]Districts '12-'13-complete'!D127</f>
        <v>84491</v>
      </c>
      <c r="J40" s="19"/>
      <c r="K40" s="20">
        <f t="shared" si="1"/>
        <v>0.05130997209307629</v>
      </c>
      <c r="L40" s="16"/>
      <c r="M40" s="21">
        <f t="shared" si="2"/>
        <v>4335</v>
      </c>
      <c r="N40" s="22">
        <f t="shared" si="3"/>
        <v>4335.230852116109</v>
      </c>
      <c r="O40">
        <v>6840</v>
      </c>
    </row>
    <row r="41" spans="1:15" ht="15" thickBot="1">
      <c r="A41" s="14">
        <f t="shared" si="0"/>
        <v>36</v>
      </c>
      <c r="B41" s="24">
        <v>39190</v>
      </c>
      <c r="C41" s="16"/>
      <c r="D41" s="17" t="s">
        <v>50</v>
      </c>
      <c r="E41" s="16"/>
      <c r="F41" s="16"/>
      <c r="G41" s="16"/>
      <c r="H41" s="16"/>
      <c r="I41" s="47">
        <f>'[1]Districts '12-'13-complete'!D131</f>
        <v>303109</v>
      </c>
      <c r="J41" s="19"/>
      <c r="K41" s="20">
        <f t="shared" si="1"/>
        <v>0.05130997209307629</v>
      </c>
      <c r="L41" s="16"/>
      <c r="M41" s="48">
        <f>ROUND((I41*K41),0)</f>
        <v>15553</v>
      </c>
      <c r="N41" s="49">
        <f t="shared" si="3"/>
        <v>15552.514331160262</v>
      </c>
      <c r="O41" s="50">
        <v>26745</v>
      </c>
    </row>
    <row r="42" spans="1:15" ht="15">
      <c r="A42" s="51"/>
      <c r="B42" s="16"/>
      <c r="C42" s="16"/>
      <c r="D42" s="16"/>
      <c r="E42" s="16"/>
      <c r="F42" s="16"/>
      <c r="G42" s="52" t="s">
        <v>51</v>
      </c>
      <c r="H42" s="53">
        <f>A41</f>
        <v>36</v>
      </c>
      <c r="I42" s="54">
        <f>SUM(I6:I41)</f>
        <v>5148661</v>
      </c>
      <c r="J42" s="19"/>
      <c r="K42" s="55"/>
      <c r="L42" s="16"/>
      <c r="M42" s="56">
        <f>SUM(M6:M41)</f>
        <v>264178</v>
      </c>
      <c r="N42" s="57">
        <f>SUM(N6:N41)</f>
        <v>264177.6522267102</v>
      </c>
      <c r="O42" s="57">
        <f>SUM(O6:O41)</f>
        <v>287475</v>
      </c>
    </row>
    <row r="43" spans="1:13" ht="15" thickBot="1">
      <c r="A43" s="51"/>
      <c r="B43" s="16"/>
      <c r="C43" s="16"/>
      <c r="D43" s="16"/>
      <c r="E43" s="16"/>
      <c r="F43" s="16"/>
      <c r="G43" s="16"/>
      <c r="H43" s="16"/>
      <c r="I43" s="58"/>
      <c r="J43" s="19"/>
      <c r="K43" s="59"/>
      <c r="L43" s="19"/>
      <c r="M43" s="19"/>
    </row>
    <row r="44" spans="1:15" ht="15.75" thickBot="1">
      <c r="A44" s="60"/>
      <c r="B44" s="61" t="s">
        <v>3</v>
      </c>
      <c r="C44" s="62"/>
      <c r="D44" s="63" t="s">
        <v>52</v>
      </c>
      <c r="E44" s="62"/>
      <c r="F44" s="62"/>
      <c r="G44" s="62"/>
      <c r="H44" s="62"/>
      <c r="I44" s="64" t="s">
        <v>5</v>
      </c>
      <c r="J44" s="65"/>
      <c r="K44" s="66" t="s">
        <v>6</v>
      </c>
      <c r="L44" s="67"/>
      <c r="M44" s="68" t="s">
        <v>7</v>
      </c>
      <c r="O44" s="69"/>
    </row>
    <row r="45" spans="1:15" ht="14.25">
      <c r="A45" s="70">
        <v>37</v>
      </c>
      <c r="B45" s="15">
        <v>26602</v>
      </c>
      <c r="C45" s="16"/>
      <c r="D45" s="17" t="s">
        <v>53</v>
      </c>
      <c r="E45" s="16"/>
      <c r="F45" s="16"/>
      <c r="G45" s="16"/>
      <c r="H45" s="71"/>
      <c r="I45" s="72">
        <f>'[1]Charter Schools '12-'13 complet'!D7</f>
        <v>10868</v>
      </c>
      <c r="J45" s="73"/>
      <c r="K45" s="74">
        <f>+K41</f>
        <v>0.05130997209307629</v>
      </c>
      <c r="L45" s="75"/>
      <c r="M45" s="76">
        <f aca="true" t="shared" si="4" ref="M45:M50">ROUND((I45*K45),0)</f>
        <v>558</v>
      </c>
      <c r="N45" s="22">
        <f>+I45*K45</f>
        <v>557.6367767075532</v>
      </c>
      <c r="O45" s="77">
        <v>3000</v>
      </c>
    </row>
    <row r="46" spans="1:15" ht="14.25">
      <c r="A46" s="70">
        <v>38</v>
      </c>
      <c r="B46" s="15">
        <v>26808</v>
      </c>
      <c r="C46" s="16"/>
      <c r="D46" s="17" t="s">
        <v>54</v>
      </c>
      <c r="E46" s="16"/>
      <c r="F46" s="16"/>
      <c r="G46" s="16"/>
      <c r="H46" s="71"/>
      <c r="I46" s="72">
        <f>'[1]Charter Schools '12-'13 complet'!D11</f>
        <v>15149</v>
      </c>
      <c r="J46" s="73"/>
      <c r="K46" s="74">
        <f>+K45</f>
        <v>0.05130997209307629</v>
      </c>
      <c r="L46" s="16"/>
      <c r="M46" s="76">
        <f t="shared" si="4"/>
        <v>777</v>
      </c>
      <c r="N46" s="22"/>
      <c r="O46" s="77"/>
    </row>
    <row r="47" spans="1:15" ht="14.25">
      <c r="A47" s="70">
        <v>39</v>
      </c>
      <c r="B47" s="24">
        <v>32601</v>
      </c>
      <c r="C47" s="16"/>
      <c r="D47" s="17" t="s">
        <v>55</v>
      </c>
      <c r="E47" s="16"/>
      <c r="F47" s="16"/>
      <c r="G47" s="16"/>
      <c r="H47" s="16"/>
      <c r="I47" s="78">
        <f>+'[1]Charter Schools '12-'13 complet'!D15</f>
        <v>2158</v>
      </c>
      <c r="J47" s="79"/>
      <c r="K47" s="74">
        <f>+K46</f>
        <v>0.05130997209307629</v>
      </c>
      <c r="L47" s="16"/>
      <c r="M47" s="76">
        <f t="shared" si="4"/>
        <v>111</v>
      </c>
      <c r="N47" s="22">
        <f>+I47*K47</f>
        <v>110.72691977685864</v>
      </c>
      <c r="O47" s="77">
        <v>0</v>
      </c>
    </row>
    <row r="48" spans="1:15" ht="14.25">
      <c r="A48" s="70">
        <v>40</v>
      </c>
      <c r="B48" s="80">
        <v>39601</v>
      </c>
      <c r="C48" s="81" t="s">
        <v>56</v>
      </c>
      <c r="D48" s="17" t="s">
        <v>57</v>
      </c>
      <c r="E48" s="16"/>
      <c r="F48" s="16"/>
      <c r="G48" s="16"/>
      <c r="H48" s="16"/>
      <c r="I48" s="78">
        <f>'[1]Charter Schools '12-'13 complet'!D19</f>
        <v>1038</v>
      </c>
      <c r="J48" s="79"/>
      <c r="K48" s="74">
        <f>+K47</f>
        <v>0.05130997209307629</v>
      </c>
      <c r="L48" s="16"/>
      <c r="M48" s="76">
        <f t="shared" si="4"/>
        <v>53</v>
      </c>
      <c r="N48" s="22"/>
      <c r="O48" s="77"/>
    </row>
    <row r="49" spans="1:15" ht="14.25">
      <c r="A49" s="70">
        <v>41</v>
      </c>
      <c r="B49" s="80">
        <v>17701</v>
      </c>
      <c r="C49" s="16"/>
      <c r="D49" s="17" t="s">
        <v>58</v>
      </c>
      <c r="E49" s="16"/>
      <c r="F49" s="16"/>
      <c r="G49" s="16"/>
      <c r="H49" s="16"/>
      <c r="I49" s="82">
        <f>'[1]State Schools '12-'13 complete'!D8</f>
        <v>34344</v>
      </c>
      <c r="J49" s="79"/>
      <c r="K49" s="74">
        <f>+K48</f>
        <v>0.05130997209307629</v>
      </c>
      <c r="L49" s="16"/>
      <c r="M49" s="76">
        <f>ROUND((I49*K49),0)</f>
        <v>1762</v>
      </c>
      <c r="N49" s="22">
        <f>+I49*K49</f>
        <v>1762.189681564612</v>
      </c>
      <c r="O49" s="77">
        <v>959</v>
      </c>
    </row>
    <row r="50" spans="1:15" ht="15" thickBot="1">
      <c r="A50" s="70">
        <v>42</v>
      </c>
      <c r="B50" s="80">
        <v>28703</v>
      </c>
      <c r="C50" s="16"/>
      <c r="D50" s="17" t="s">
        <v>59</v>
      </c>
      <c r="E50" s="16"/>
      <c r="F50" s="16"/>
      <c r="G50" s="16"/>
      <c r="H50" s="16">
        <v>6</v>
      </c>
      <c r="I50" s="83">
        <f>'[1]State Schools '12-'13 complete'!D12</f>
        <v>49917</v>
      </c>
      <c r="J50" s="84"/>
      <c r="K50" s="74">
        <f>+K49</f>
        <v>0.05130997209307629</v>
      </c>
      <c r="L50" s="85"/>
      <c r="M50" s="86">
        <f t="shared" si="4"/>
        <v>2561</v>
      </c>
      <c r="N50" s="22">
        <f>+I50*K50</f>
        <v>2561.2398769700894</v>
      </c>
      <c r="O50" s="77">
        <v>2173</v>
      </c>
    </row>
    <row r="51" spans="1:15" ht="15">
      <c r="A51" s="14"/>
      <c r="B51" s="16"/>
      <c r="C51" s="16"/>
      <c r="D51" s="16"/>
      <c r="E51" s="16"/>
      <c r="F51" s="16"/>
      <c r="G51" s="52" t="s">
        <v>60</v>
      </c>
      <c r="H51" s="53">
        <v>6</v>
      </c>
      <c r="I51" s="54">
        <f>SUM(I45:I50)</f>
        <v>113474</v>
      </c>
      <c r="J51" s="19"/>
      <c r="K51" s="20"/>
      <c r="L51" s="16"/>
      <c r="M51" s="87">
        <f>SUM(M45:M50)</f>
        <v>5822</v>
      </c>
      <c r="N51" s="57">
        <f>SUM(N45:N50)</f>
        <v>4991.7932550191135</v>
      </c>
      <c r="O51" s="77">
        <f>SUM(O45:O50)</f>
        <v>6132</v>
      </c>
    </row>
    <row r="52" spans="2:13" ht="15" thickBot="1">
      <c r="B52" s="16"/>
      <c r="C52" s="16"/>
      <c r="D52" s="16"/>
      <c r="E52" s="16"/>
      <c r="F52" s="16"/>
      <c r="G52" s="16"/>
      <c r="H52" s="16"/>
      <c r="I52" s="88"/>
      <c r="J52" s="19"/>
      <c r="K52" s="55"/>
      <c r="L52" s="16"/>
      <c r="M52" s="16"/>
    </row>
    <row r="53" spans="2:15" ht="16.5" thickBot="1">
      <c r="B53" s="16"/>
      <c r="C53" s="16"/>
      <c r="D53" s="16"/>
      <c r="E53" s="16"/>
      <c r="F53" s="16"/>
      <c r="G53" s="89" t="s">
        <v>61</v>
      </c>
      <c r="H53" s="90">
        <f>A50</f>
        <v>42</v>
      </c>
      <c r="I53" s="91">
        <f>+I42+I51</f>
        <v>5262135</v>
      </c>
      <c r="J53" s="92"/>
      <c r="K53" s="93"/>
      <c r="L53" s="94"/>
      <c r="M53" s="95">
        <f>+M42+M51</f>
        <v>270000</v>
      </c>
      <c r="N53" s="96">
        <f>+N42+N51</f>
        <v>269169.44548172934</v>
      </c>
      <c r="O53" s="97">
        <f>+O42+O51</f>
        <v>293607</v>
      </c>
    </row>
    <row r="54" spans="2:13" ht="15">
      <c r="B54" s="16"/>
      <c r="C54" s="16"/>
      <c r="D54" s="16"/>
      <c r="E54" s="16"/>
      <c r="F54" s="16"/>
      <c r="G54" s="98"/>
      <c r="H54" s="25"/>
      <c r="I54" s="99"/>
      <c r="J54" s="25"/>
      <c r="K54" s="100"/>
      <c r="L54" s="25"/>
      <c r="M54" s="101"/>
    </row>
    <row r="55" spans="2:13" ht="15.75" thickBot="1">
      <c r="B55" s="16"/>
      <c r="C55" s="16"/>
      <c r="D55" s="16"/>
      <c r="E55" s="16"/>
      <c r="F55" s="16"/>
      <c r="G55" s="16"/>
      <c r="H55" s="16"/>
      <c r="I55" s="19"/>
      <c r="J55" s="16"/>
      <c r="K55" s="102" t="s">
        <v>62</v>
      </c>
      <c r="L55" s="16"/>
      <c r="M55" s="16"/>
    </row>
    <row r="56" spans="2:13" ht="15.75" thickBot="1">
      <c r="B56" s="16"/>
      <c r="C56" s="16"/>
      <c r="D56" s="16"/>
      <c r="E56" s="16"/>
      <c r="F56" s="16"/>
      <c r="G56" s="103" t="s">
        <v>63</v>
      </c>
      <c r="H56" s="62"/>
      <c r="I56" s="104">
        <v>270000</v>
      </c>
      <c r="J56" s="62"/>
      <c r="K56" s="105">
        <f>+I56/I53</f>
        <v>0.05130997209307629</v>
      </c>
      <c r="L56" s="16"/>
      <c r="M56" s="16"/>
    </row>
    <row r="57" spans="2:13" ht="14.25">
      <c r="B57" s="16"/>
      <c r="C57" s="16"/>
      <c r="D57" s="16"/>
      <c r="E57" s="16"/>
      <c r="F57" s="16"/>
      <c r="G57" s="16"/>
      <c r="H57" s="16"/>
      <c r="I57" s="19"/>
      <c r="J57" s="16"/>
      <c r="K57" s="55"/>
      <c r="L57" s="16"/>
      <c r="M57" s="16"/>
    </row>
    <row r="58" spans="2:13" ht="15">
      <c r="B58" s="16"/>
      <c r="C58" s="16"/>
      <c r="D58" s="16"/>
      <c r="E58" s="16"/>
      <c r="F58" s="16"/>
      <c r="G58" s="16"/>
      <c r="H58" s="16"/>
      <c r="I58" s="106"/>
      <c r="J58" s="25"/>
      <c r="K58" s="25"/>
      <c r="L58" s="16"/>
      <c r="M58" s="16"/>
    </row>
    <row r="59" spans="2:13" ht="14.25">
      <c r="B59" s="15"/>
      <c r="C59" s="16"/>
      <c r="D59" s="17"/>
      <c r="E59" s="16"/>
      <c r="F59" s="16"/>
      <c r="G59" s="16"/>
      <c r="H59" s="16"/>
      <c r="I59" s="107"/>
      <c r="J59" s="16"/>
      <c r="K59" s="16"/>
      <c r="L59" s="16"/>
      <c r="M59" s="16"/>
    </row>
    <row r="60" spans="7:13" ht="12.75">
      <c r="G60" s="108"/>
      <c r="I60" s="109"/>
      <c r="M60" s="22"/>
    </row>
    <row r="61" ht="12.75">
      <c r="I61" s="110"/>
    </row>
    <row r="62" ht="12.75">
      <c r="I62" s="110"/>
    </row>
    <row r="63" ht="12.75">
      <c r="I63" s="110"/>
    </row>
    <row r="64" ht="12.75">
      <c r="I64" s="110"/>
    </row>
    <row r="65" ht="12.75">
      <c r="I65" s="110"/>
    </row>
    <row r="66" ht="12.75">
      <c r="I66" s="110"/>
    </row>
    <row r="67" ht="12.75">
      <c r="I67" s="110"/>
    </row>
    <row r="68" ht="12.75">
      <c r="I68" s="110"/>
    </row>
    <row r="69" ht="12.75">
      <c r="I69" s="110"/>
    </row>
    <row r="70" ht="12.75">
      <c r="I70" s="110"/>
    </row>
    <row r="71" ht="12.75">
      <c r="I71" s="110"/>
    </row>
    <row r="72" ht="12.75">
      <c r="I72" s="110"/>
    </row>
    <row r="73" ht="12.75">
      <c r="I73" s="110"/>
    </row>
    <row r="74" ht="12.75">
      <c r="I74" s="110"/>
    </row>
    <row r="75" ht="12.75">
      <c r="I75" s="110"/>
    </row>
    <row r="76" ht="12.75">
      <c r="I76" s="110"/>
    </row>
    <row r="77" ht="12.75">
      <c r="I77" s="110"/>
    </row>
    <row r="78" ht="12.75">
      <c r="I78" s="110"/>
    </row>
    <row r="79" ht="12.75">
      <c r="I79" s="110"/>
    </row>
    <row r="80" ht="12.75">
      <c r="I80" s="110"/>
    </row>
    <row r="81" ht="12.75">
      <c r="I81" s="110"/>
    </row>
    <row r="82" ht="12.75">
      <c r="I82" s="110"/>
    </row>
    <row r="83" ht="12.75">
      <c r="I83" s="110"/>
    </row>
    <row r="84" ht="12.75">
      <c r="I84" s="110"/>
    </row>
    <row r="85" ht="12.75">
      <c r="I85" s="110"/>
    </row>
    <row r="86" ht="12.75">
      <c r="I86" s="110"/>
    </row>
    <row r="87" ht="12.75">
      <c r="I87" s="110"/>
    </row>
    <row r="88" ht="12.75">
      <c r="I88" s="110"/>
    </row>
    <row r="89" ht="12.75">
      <c r="I89" s="110"/>
    </row>
    <row r="90" ht="12.75">
      <c r="I90" s="110"/>
    </row>
    <row r="91" ht="12.75">
      <c r="I91" s="110"/>
    </row>
    <row r="92" ht="12.75">
      <c r="I92" s="110"/>
    </row>
    <row r="93" ht="12.75">
      <c r="I93" s="110"/>
    </row>
    <row r="94" ht="12.75">
      <c r="I94" s="110"/>
    </row>
    <row r="95" ht="12.75">
      <c r="I95" s="110"/>
    </row>
    <row r="96" ht="12.75">
      <c r="I96" s="110"/>
    </row>
    <row r="97" ht="12.75">
      <c r="I97" s="110"/>
    </row>
    <row r="98" ht="12.75">
      <c r="I98" s="110"/>
    </row>
    <row r="99" ht="12.75">
      <c r="I99" s="110"/>
    </row>
    <row r="100" ht="12.75">
      <c r="I100" s="110"/>
    </row>
    <row r="101" ht="12.75">
      <c r="I101" s="110"/>
    </row>
    <row r="102" ht="12.75">
      <c r="I102" s="110"/>
    </row>
    <row r="103" ht="12.75">
      <c r="I103" s="110"/>
    </row>
    <row r="104" ht="12.75">
      <c r="I104" s="110"/>
    </row>
    <row r="105" ht="12.75">
      <c r="I105" s="110"/>
    </row>
    <row r="106" ht="12.75">
      <c r="I106" s="110"/>
    </row>
    <row r="107" ht="12.75">
      <c r="I107" s="110"/>
    </row>
    <row r="108" ht="12.75">
      <c r="I108" s="110"/>
    </row>
    <row r="109" ht="12.75">
      <c r="I109" s="110"/>
    </row>
    <row r="110" ht="12.75">
      <c r="I110" s="110"/>
    </row>
    <row r="111" ht="12.75">
      <c r="I111" s="110"/>
    </row>
    <row r="112" ht="12.75">
      <c r="I112" s="110"/>
    </row>
    <row r="113" ht="12.75">
      <c r="I113" s="110"/>
    </row>
    <row r="114" ht="12.75">
      <c r="I114" s="110"/>
    </row>
    <row r="115" ht="12.75">
      <c r="I115" s="110"/>
    </row>
    <row r="116" ht="12.75">
      <c r="I116" s="110"/>
    </row>
    <row r="117" ht="12.75">
      <c r="I117" s="110"/>
    </row>
    <row r="118" ht="12.75">
      <c r="I118" s="110"/>
    </row>
    <row r="119" ht="12.75">
      <c r="I119" s="110"/>
    </row>
    <row r="120" ht="12.75">
      <c r="I120" s="110"/>
    </row>
    <row r="121" ht="12.75">
      <c r="I121" s="110"/>
    </row>
    <row r="122" ht="12.75">
      <c r="I122" s="110"/>
    </row>
    <row r="123" ht="12.75">
      <c r="I123" s="110"/>
    </row>
    <row r="124" ht="12.75">
      <c r="I124" s="110"/>
    </row>
    <row r="125" ht="12.75">
      <c r="I125" s="110"/>
    </row>
    <row r="126" ht="12.75">
      <c r="I126" s="110"/>
    </row>
    <row r="127" ht="12.75">
      <c r="I127" s="110"/>
    </row>
    <row r="128" ht="12.75">
      <c r="I128" s="110"/>
    </row>
    <row r="129" ht="12.75">
      <c r="I129" s="110"/>
    </row>
    <row r="130" ht="12.75">
      <c r="I130" s="110"/>
    </row>
    <row r="131" ht="12.75">
      <c r="I131" s="110"/>
    </row>
    <row r="132" ht="12.75">
      <c r="I132" s="110"/>
    </row>
    <row r="133" ht="12.75">
      <c r="I133" s="110"/>
    </row>
    <row r="134" ht="12.75">
      <c r="I134" s="110"/>
    </row>
    <row r="135" ht="12.75">
      <c r="I135" s="110"/>
    </row>
    <row r="136" ht="12.75">
      <c r="I136" s="110"/>
    </row>
    <row r="137" ht="12.75">
      <c r="I137" s="110"/>
    </row>
    <row r="138" ht="12.75">
      <c r="I138" s="110"/>
    </row>
    <row r="139" ht="12.75">
      <c r="I139" s="110"/>
    </row>
    <row r="140" ht="12.75">
      <c r="I140" s="110"/>
    </row>
    <row r="141" ht="12.75">
      <c r="I141" s="110"/>
    </row>
    <row r="142" ht="12.75">
      <c r="I142" s="110"/>
    </row>
    <row r="143" ht="12.75">
      <c r="I143" s="110"/>
    </row>
    <row r="144" ht="12.75">
      <c r="I144" s="110"/>
    </row>
    <row r="145" ht="12.75">
      <c r="I145" s="110"/>
    </row>
    <row r="146" ht="12.75">
      <c r="I146" s="110"/>
    </row>
    <row r="147" ht="12.75">
      <c r="I147" s="110"/>
    </row>
    <row r="148" ht="12.75">
      <c r="I148" s="110"/>
    </row>
    <row r="149" ht="12.75">
      <c r="I149" s="110"/>
    </row>
    <row r="150" ht="12.75">
      <c r="I150" s="110"/>
    </row>
    <row r="151" ht="12.75">
      <c r="I151" s="110"/>
    </row>
    <row r="152" ht="12.75">
      <c r="I152" s="110"/>
    </row>
    <row r="153" ht="12.75">
      <c r="I153" s="110"/>
    </row>
    <row r="154" ht="12.75">
      <c r="I154" s="110"/>
    </row>
    <row r="155" ht="12.75">
      <c r="I155" s="110"/>
    </row>
    <row r="156" ht="12.75">
      <c r="I156" s="110"/>
    </row>
    <row r="157" ht="12.75">
      <c r="I157" s="110"/>
    </row>
    <row r="158" ht="12.75">
      <c r="I158" s="110"/>
    </row>
    <row r="159" ht="12.75">
      <c r="I159" s="110"/>
    </row>
    <row r="160" ht="12.75">
      <c r="I160" s="110"/>
    </row>
    <row r="161" ht="12.75">
      <c r="I161" s="110"/>
    </row>
    <row r="162" ht="12.75">
      <c r="I162" s="110"/>
    </row>
    <row r="163" ht="12.75">
      <c r="I163" s="110"/>
    </row>
    <row r="164" ht="12.75">
      <c r="I164" s="110"/>
    </row>
    <row r="165" ht="12.75">
      <c r="I165" s="110"/>
    </row>
    <row r="166" ht="12.75">
      <c r="I166" s="110"/>
    </row>
    <row r="167" ht="12.75">
      <c r="I167" s="110"/>
    </row>
    <row r="168" ht="12.75">
      <c r="I168" s="110"/>
    </row>
    <row r="169" ht="12.75">
      <c r="I169" s="110"/>
    </row>
    <row r="170" ht="12.75">
      <c r="I170" s="110"/>
    </row>
    <row r="171" ht="12.75">
      <c r="I171" s="110"/>
    </row>
    <row r="172" ht="12.75">
      <c r="I172" s="110"/>
    </row>
    <row r="173" ht="12.75">
      <c r="I173" s="110"/>
    </row>
    <row r="174" ht="12.75">
      <c r="I174" s="110"/>
    </row>
    <row r="175" ht="12.75">
      <c r="I175" s="110"/>
    </row>
    <row r="176" ht="12.75">
      <c r="I176" s="110"/>
    </row>
    <row r="177" ht="12.75">
      <c r="I177" s="110"/>
    </row>
    <row r="178" ht="12.75">
      <c r="I178" s="110"/>
    </row>
    <row r="179" ht="12.75">
      <c r="I179" s="110"/>
    </row>
    <row r="180" ht="12.75">
      <c r="I180" s="110"/>
    </row>
    <row r="181" ht="12.75">
      <c r="I181" s="110"/>
    </row>
    <row r="182" ht="12.75">
      <c r="I182" s="110"/>
    </row>
    <row r="183" ht="12.75">
      <c r="I183" s="110"/>
    </row>
    <row r="184" ht="12.75">
      <c r="I184" s="110"/>
    </row>
    <row r="185" ht="12.75">
      <c r="I185" s="110"/>
    </row>
    <row r="186" ht="12.75">
      <c r="I186" s="110"/>
    </row>
    <row r="187" ht="12.75">
      <c r="I187" s="110"/>
    </row>
    <row r="188" ht="12.75">
      <c r="I188" s="110"/>
    </row>
    <row r="189" ht="12.75">
      <c r="I189" s="110"/>
    </row>
    <row r="190" ht="12.75">
      <c r="I190" s="110"/>
    </row>
    <row r="191" ht="12.75">
      <c r="I191" s="110"/>
    </row>
    <row r="192" ht="12.75">
      <c r="I192" s="110"/>
    </row>
  </sheetData>
  <sheetProtection/>
  <mergeCells count="5">
    <mergeCell ref="A1:M1"/>
    <mergeCell ref="A2:M2"/>
    <mergeCell ref="B3:G3"/>
    <mergeCell ref="D4:G4"/>
    <mergeCell ref="A5:M5"/>
  </mergeCells>
  <printOptions gridLines="1" horizontalCentered="1"/>
  <pageMargins left="0.1" right="0.1" top="0.75" bottom="0.75" header="0.5" footer="0.5"/>
  <pageSetup horizontalDpi="600" verticalDpi="600" orientation="portrait" scale="7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capele</dc:creator>
  <cp:keywords/>
  <dc:description/>
  <cp:lastModifiedBy>capele</cp:lastModifiedBy>
  <dcterms:created xsi:type="dcterms:W3CDTF">2013-08-05T16:00:51Z</dcterms:created>
  <dcterms:modified xsi:type="dcterms:W3CDTF">2013-08-05T16:01:24Z</dcterms:modified>
  <cp:category/>
  <cp:version/>
  <cp:contentType/>
  <cp:contentStatus/>
</cp:coreProperties>
</file>